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9320" windowHeight="10380" activeTab="12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Sierpień W" sheetId="9" r:id="rId9"/>
    <sheet name="Wrzesień" sheetId="10" r:id="rId10"/>
    <sheet name="Październik" sheetId="11" r:id="rId11"/>
    <sheet name="Listopad" sheetId="12" r:id="rId12"/>
    <sheet name="Grudzień" sheetId="13" r:id="rId13"/>
  </sheets>
  <externalReferences>
    <externalReference r:id="rId16"/>
  </externalReferences>
  <definedNames>
    <definedName name="Naprzemienne" localSheetId="5">'Czerwiec'!$4:$4,'Czerwiec'!#REF!,'Czerwiec'!#REF!,'Czerwiec'!#REF!,'Czerwiec'!#REF!,'Czerwiec'!#REF!,'Czerwiec'!#REF!,'Czerwiec'!#REF!,'Czerwiec'!#REF!,'Czerwiec'!#REF!,'Czerwiec'!#REF!,'Czerwiec'!#REF!,'Czerwiec'!#REF!,'Czerwiec'!#REF!,'Czerwiec'!#REF!</definedName>
    <definedName name="Naprzemienne" localSheetId="12">'Grudzień'!$4:$4,'Grudzień'!#REF!,'Grudzień'!#REF!,'Grudzień'!#REF!,'Grudzień'!#REF!,'Grudzień'!#REF!,'Grudzień'!#REF!,'Grudzień'!#REF!,'Grudzień'!#REF!,'Grudzień'!#REF!,'Grudzień'!#REF!,'Grudzień'!#REF!,'Grudzień'!#REF!,'Grudzień'!#REF!,'Grudzień'!#REF!</definedName>
    <definedName name="Naprzemienne" localSheetId="3">'Kwiecień'!$4:$4,'Kwiecień'!#REF!,'Kwiecień'!#REF!,'Kwiecień'!#REF!,'Kwiecień'!#REF!,'Kwiecień'!#REF!,'Kwiecień'!#REF!,'Kwiecień'!#REF!,'Kwiecień'!#REF!,'Kwiecień'!#REF!,'Kwiecień'!#REF!,'Kwiecień'!#REF!,'Kwiecień'!#REF!,'Kwiecień'!#REF!,'Kwiecień'!#REF!</definedName>
    <definedName name="Naprzemienne" localSheetId="6">'Lipiec'!$4:$4,'Lipiec'!#REF!,'Lipiec'!#REF!,'Lipiec'!#REF!,'Lipiec'!#REF!,'Lipiec'!#REF!,'Lipiec'!#REF!,'Lipiec'!#REF!,'Lipiec'!#REF!,'Lipiec'!#REF!,'Lipiec'!#REF!,'Lipiec'!#REF!,'Lipiec'!#REF!,'Lipiec'!#REF!,'Lipiec'!#REF!</definedName>
    <definedName name="Naprzemienne" localSheetId="11">'Listopad'!$4:$4,'Listopad'!#REF!,'Listopad'!#REF!,'Listopad'!#REF!,'Listopad'!#REF!,'Listopad'!#REF!,'Listopad'!#REF!,'Listopad'!#REF!,'Listopad'!#REF!,'Listopad'!#REF!,'Listopad'!#REF!,'Listopad'!#REF!,'Listopad'!#REF!,'Listopad'!#REF!,'Listopad'!#REF!</definedName>
    <definedName name="Naprzemienne" localSheetId="1">'Luty'!$4:$4,'Luty'!#REF!,'Luty'!#REF!,'Luty'!#REF!,'Luty'!#REF!,'Luty'!#REF!,'Luty'!#REF!,'Luty'!#REF!,'Luty'!#REF!,'Luty'!#REF!,'Luty'!#REF!,'Luty'!#REF!,'Luty'!#REF!,'Luty'!#REF!,'Luty'!#REF!</definedName>
    <definedName name="Naprzemienne" localSheetId="4">'Maj'!$4:$4,'Maj'!#REF!,'Maj'!#REF!,'Maj'!#REF!,'Maj'!#REF!,'Maj'!#REF!,'Maj'!#REF!,'Maj'!#REF!,'Maj'!#REF!,'Maj'!#REF!,'Maj'!#REF!,'Maj'!#REF!,'Maj'!#REF!,'Maj'!#REF!,'Maj'!#REF!</definedName>
    <definedName name="Naprzemienne" localSheetId="2">'Marzec'!$4:$4,'Marzec'!#REF!,'Marzec'!#REF!,'Marzec'!#REF!,'Marzec'!#REF!,'Marzec'!#REF!,'Marzec'!#REF!,'Marzec'!#REF!,'Marzec'!#REF!,'Marzec'!#REF!,'Marzec'!#REF!,'Marzec'!#REF!,'Marzec'!#REF!,'Marzec'!#REF!,'Marzec'!#REF!</definedName>
    <definedName name="Naprzemienne" localSheetId="10">'Październik'!$4:$4,'Październik'!#REF!,'Październik'!#REF!,'Październik'!#REF!,'Październik'!#REF!,'Październik'!#REF!,'Październik'!#REF!,'Październik'!#REF!,'Październik'!#REF!,'Październik'!#REF!,'Październik'!#REF!,'Październik'!#REF!,'Październik'!#REF!,'Październik'!#REF!,'Październik'!#REF!</definedName>
    <definedName name="Naprzemienne" localSheetId="7">'Sierpień'!$4:$4,'Sierpień'!#REF!,'Sierpień'!#REF!,'Sierpień'!#REF!,'Sierpień'!#REF!,'Sierpień'!#REF!,'Sierpień'!#REF!,'Sierpień'!#REF!,'Sierpień'!#REF!,'Sierpień'!#REF!,'Sierpień'!#REF!,'Sierpień'!#REF!,'Sierpień'!#REF!,'Sierpień'!#REF!,'Sierpień'!#REF!</definedName>
    <definedName name="Naprzemienne" localSheetId="0">'Styczeń'!$4:$4,'Styczeń'!#REF!,'Styczeń'!#REF!,'Styczeń'!#REF!,'Styczeń'!#REF!,'Styczeń'!#REF!,'Styczeń'!#REF!,'Styczeń'!#REF!,'Styczeń'!#REF!,'Styczeń'!#REF!,'Styczeń'!#REF!,'Styczeń'!#REF!,'Styczeń'!#REF!,'Styczeń'!#REF!,'Styczeń'!#REF!</definedName>
    <definedName name="Naprzemienne" localSheetId="9">'Wrzesień'!$4:$4,'Wrzesień'!#REF!,'Wrzesień'!#REF!,'Wrzesień'!#REF!,'Wrzesień'!#REF!,'Wrzesień'!#REF!,'Wrzesień'!#REF!,'Wrzesień'!#REF!,'Wrzesień'!#REF!,'Wrzesień'!#REF!,'Wrzesień'!#REF!,'Wrzesień'!#REF!,'Wrzesień'!#REF!,'Wrzesień'!#REF!,'Wrzesień'!#REF!</definedName>
    <definedName name="Naprzemienne">'[1]Styczeń'!$4:$4,'[1]Styczeń'!$6:$6,'[1]Styczeń'!$8:$8,'[1]Styczeń'!$10:$10,'[1]Styczeń'!$12:$12,'[1]Styczeń'!$14:$14,'[1]Styczeń'!$16:$16,'[1]Styczeń'!$18:$18,'[1]Styczeń'!$20:$20,'[1]Styczeń'!#REF!,'[1]Styczeń'!#REF!,'[1]Styczeń'!#REF!,'[1]Styczeń'!#REF!,'[1]Styczeń'!#REF!,'[1]Styczeń'!#REF!</definedName>
    <definedName name="_xlnm.Print_Area" localSheetId="12">'Grudzień'!$A$1:$AC$17</definedName>
    <definedName name="_xlnm.Print_Area" localSheetId="3">'Kwiecień'!$A$1:$W$17</definedName>
    <definedName name="_xlnm.Print_Area" localSheetId="11">'Listopad'!$A$1:$R$20</definedName>
    <definedName name="_xlnm.Print_Area" localSheetId="4">'Maj'!$A$1:$L$17</definedName>
    <definedName name="_xlnm.Print_Area" localSheetId="2">'Marzec'!$A$1:$AK$12</definedName>
    <definedName name="_xlnm.Print_Area" localSheetId="10">'Październik'!$A$1:$O$14</definedName>
    <definedName name="_xlnm.Print_Area" localSheetId="0">'Styczeń'!$A$1:$Y$18</definedName>
    <definedName name="_xlnm.Print_Area" localSheetId="9">'Wrzesień'!$A$1:$V$15</definedName>
  </definedNames>
  <calcPr fullCalcOnLoad="1"/>
</workbook>
</file>

<file path=xl/sharedStrings.xml><?xml version="1.0" encoding="utf-8"?>
<sst xmlns="http://schemas.openxmlformats.org/spreadsheetml/2006/main" count="487" uniqueCount="111">
  <si>
    <t>Numer startowy</t>
  </si>
  <si>
    <t>Zawodnik</t>
  </si>
  <si>
    <t>Skąd</t>
  </si>
  <si>
    <t>Suma</t>
  </si>
  <si>
    <t>Miejsce</t>
  </si>
  <si>
    <t>+</t>
  </si>
  <si>
    <t>-</t>
  </si>
  <si>
    <t>pkt</t>
  </si>
  <si>
    <t>S</t>
  </si>
  <si>
    <t>Bartłomiej "Gandalf" Zielonka</t>
  </si>
  <si>
    <t>KKR</t>
  </si>
  <si>
    <t>Brat</t>
  </si>
  <si>
    <t>Leszek "Haris" Jęczkowski</t>
  </si>
  <si>
    <t>Agata "Gollum" Zapor</t>
  </si>
  <si>
    <t>CR</t>
  </si>
  <si>
    <t>Sławieńska Drużyna "Czarnej Róży"</t>
  </si>
  <si>
    <t>Koszalińska Kompania Rycerska</t>
  </si>
  <si>
    <t>Tadeusz Krupa</t>
  </si>
  <si>
    <t>Tadeusz Książk</t>
  </si>
  <si>
    <t>Jerzy Szreder</t>
  </si>
  <si>
    <t>Kasia Szreder</t>
  </si>
  <si>
    <t>Magdalena "Kroolik" Kurtiak-Kiedrowska</t>
  </si>
  <si>
    <t>Paweł Krupa</t>
  </si>
  <si>
    <t>Międzyzdroje</t>
  </si>
  <si>
    <t>BHG</t>
  </si>
  <si>
    <t>DGCh</t>
  </si>
  <si>
    <t>PPR</t>
  </si>
  <si>
    <t>Bracia Herbu Gryf</t>
  </si>
  <si>
    <t>Drużyna Grodu Chocimierza</t>
  </si>
  <si>
    <t>Poczet Pana Romka</t>
  </si>
  <si>
    <t>Michał Danes</t>
  </si>
  <si>
    <t>Koszalin</t>
  </si>
  <si>
    <t>Cezary Sierzputowski</t>
  </si>
  <si>
    <t>HK KKR Sz</t>
  </si>
  <si>
    <t>Przyjaciel</t>
  </si>
  <si>
    <t>Honorowy Komandor KKR Szczecinek</t>
  </si>
  <si>
    <t>Katarzyna "Vega" Puna</t>
  </si>
  <si>
    <t>Szczepan Miliński</t>
  </si>
  <si>
    <t>BV</t>
  </si>
  <si>
    <t>Drużyna Rycerska Księcia Bogusława V</t>
  </si>
  <si>
    <t>Rafał "Elf" Brundo</t>
  </si>
  <si>
    <t>Krzysztof "Fazik" Brzeziński</t>
  </si>
  <si>
    <t>PDMvM</t>
  </si>
  <si>
    <t>Sławno</t>
  </si>
  <si>
    <t>Piesza Drużyna Michała von Manteuffla</t>
  </si>
  <si>
    <t>4-5</t>
  </si>
  <si>
    <t>Dorota "Dorotka" Janiszewska</t>
  </si>
  <si>
    <t>Maciej Morawiec</t>
  </si>
  <si>
    <t>Marcin Niebrzydowski</t>
  </si>
  <si>
    <t>Chrystian Cysewski</t>
  </si>
  <si>
    <t>Patryk Pokorski</t>
  </si>
  <si>
    <t>Szymon Pytel</t>
  </si>
  <si>
    <t>KSA</t>
  </si>
  <si>
    <t>Gdynia</t>
  </si>
  <si>
    <t>Gniew</t>
  </si>
  <si>
    <t>Konfrateria Smorgońskiej Akademii</t>
  </si>
  <si>
    <t>6</t>
  </si>
  <si>
    <t>8</t>
  </si>
  <si>
    <t>Robert Joński</t>
  </si>
  <si>
    <t>Rosnowo</t>
  </si>
  <si>
    <t>1-2</t>
  </si>
  <si>
    <t>Nowicjusz</t>
  </si>
  <si>
    <t>Adrian Gojdź</t>
  </si>
  <si>
    <t>Monika "Karena" Zielonka</t>
  </si>
  <si>
    <t>Anna "Anariona" Adamczyk-Karpińska</t>
  </si>
  <si>
    <t>Radosław Sterna</t>
  </si>
  <si>
    <t>Joanna Zielonka</t>
  </si>
  <si>
    <t>Marta "Mara" Lenartowicz</t>
  </si>
  <si>
    <t>Koszalin/Sławno</t>
  </si>
  <si>
    <t>Kompan</t>
  </si>
  <si>
    <t>PRvK</t>
  </si>
  <si>
    <t>Poczet Rodu von Kleist</t>
  </si>
  <si>
    <t>10</t>
  </si>
  <si>
    <t>1</t>
  </si>
  <si>
    <t>3</t>
  </si>
  <si>
    <t>4</t>
  </si>
  <si>
    <t>5</t>
  </si>
  <si>
    <t>max</t>
  </si>
  <si>
    <t>2</t>
  </si>
  <si>
    <t>3-4</t>
  </si>
  <si>
    <t>Wyniki poszczególnych pojedynków</t>
  </si>
  <si>
    <t>Robert - Dorotka</t>
  </si>
  <si>
    <t>Haris - Gandalf</t>
  </si>
  <si>
    <t>Robert - Fazik</t>
  </si>
  <si>
    <t>Dorotka - Haris</t>
  </si>
  <si>
    <t>Gandalf - Robert</t>
  </si>
  <si>
    <t>Fazik - Dorotka</t>
  </si>
  <si>
    <t>Haris - Robert</t>
  </si>
  <si>
    <t>Gandalf - Fazik</t>
  </si>
  <si>
    <t>Dorotka - Gandalf</t>
  </si>
  <si>
    <t>Haris - Fazik</t>
  </si>
  <si>
    <t>2-1</t>
  </si>
  <si>
    <t>10-8</t>
  </si>
  <si>
    <t>9-9</t>
  </si>
  <si>
    <t>6-12</t>
  </si>
  <si>
    <t>12-6</t>
  </si>
  <si>
    <t>11-7</t>
  </si>
  <si>
    <t>7-11</t>
  </si>
  <si>
    <t>KC</t>
  </si>
  <si>
    <t>Komturia Człuchowska</t>
  </si>
  <si>
    <t>Kamil Kilijanek</t>
  </si>
  <si>
    <t>ks. Franciszek "Francesco" Pudlewski</t>
  </si>
  <si>
    <t>Jarek Draws</t>
  </si>
  <si>
    <t>MM</t>
  </si>
  <si>
    <t>Katarzyna Szreder</t>
  </si>
  <si>
    <t>Jerzy "Jurgen" Szreder</t>
  </si>
  <si>
    <t>Marian "Szwagier" Friede</t>
  </si>
  <si>
    <t>Bonus</t>
  </si>
  <si>
    <t>Bracia Herbu Gryf z Bytowa</t>
  </si>
  <si>
    <t>More Maiorum Mieszczanie Grodu Konitz z Chojnic</t>
  </si>
  <si>
    <t>Kamil Kiljanek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</si>
</sst>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7" borderId="4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0" fillId="6" borderId="1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7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6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6" borderId="16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2" borderId="2" xfId="0" applyFont="1" applyFill="1" applyBorder="1" applyAlignment="1" quotePrefix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8" xfId="0" applyFill="1" applyBorder="1" applyAlignment="1">
      <alignment horizontal="center"/>
    </xf>
    <xf numFmtId="16" fontId="0" fillId="0" borderId="5" xfId="0" applyNumberFormat="1" applyFill="1" applyBorder="1" applyAlignment="1" quotePrefix="1">
      <alignment horizontal="center"/>
    </xf>
    <xf numFmtId="16" fontId="0" fillId="2" borderId="5" xfId="0" applyNumberFormat="1" applyFill="1" applyBorder="1" applyAlignment="1" quotePrefix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8" xfId="0" applyFill="1" applyBorder="1" applyAlignment="1">
      <alignment horizontal="center"/>
    </xf>
    <xf numFmtId="16" fontId="0" fillId="2" borderId="9" xfId="0" applyNumberFormat="1" applyFill="1" applyBorder="1" applyAlignment="1" quotePrefix="1">
      <alignment horizontal="center"/>
    </xf>
    <xf numFmtId="0" fontId="4" fillId="6" borderId="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16" fontId="0" fillId="2" borderId="6" xfId="0" applyNumberFormat="1" applyFill="1" applyBorder="1" applyAlignment="1" quotePrefix="1">
      <alignment horizontal="center"/>
    </xf>
    <xf numFmtId="0" fontId="0" fillId="2" borderId="2" xfId="0" applyFill="1" applyBorder="1" applyAlignment="1" quotePrefix="1">
      <alignment/>
    </xf>
    <xf numFmtId="0" fontId="4" fillId="3" borderId="1" xfId="0" applyFont="1" applyFill="1" applyBorder="1" applyAlignment="1">
      <alignment/>
    </xf>
    <xf numFmtId="16" fontId="0" fillId="0" borderId="6" xfId="0" applyNumberFormat="1" applyFill="1" applyBorder="1" applyAlignment="1" quotePrefix="1">
      <alignment horizontal="center"/>
    </xf>
    <xf numFmtId="0" fontId="6" fillId="7" borderId="4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0" borderId="4" xfId="0" applyFill="1" applyBorder="1" applyAlignment="1" quotePrefix="1">
      <alignment/>
    </xf>
    <xf numFmtId="0" fontId="0" fillId="0" borderId="5" xfId="0" applyFill="1" applyBorder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4" xfId="0" applyFill="1" applyBorder="1" applyAlignment="1" quotePrefix="1">
      <alignment/>
    </xf>
    <xf numFmtId="0" fontId="0" fillId="3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2" borderId="9" xfId="0" applyFill="1" applyBorder="1" applyAlignment="1" quotePrefix="1">
      <alignment horizontal="center"/>
    </xf>
    <xf numFmtId="2" fontId="3" fillId="0" borderId="0" xfId="0" applyNumberFormat="1" applyFont="1" applyFill="1" applyAlignment="1">
      <alignment/>
    </xf>
    <xf numFmtId="0" fontId="0" fillId="0" borderId="6" xfId="0" applyFill="1" applyBorder="1" applyAlignment="1" quotePrefix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 quotePrefix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/>
    </xf>
    <xf numFmtId="1" fontId="0" fillId="2" borderId="6" xfId="0" applyNumberFormat="1" applyFill="1" applyBorder="1" applyAlignment="1" quotePrefix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 quotePrefix="1">
      <alignment horizontal="center"/>
    </xf>
    <xf numFmtId="1" fontId="0" fillId="0" borderId="5" xfId="0" applyNumberFormat="1" applyFill="1" applyBorder="1" applyAlignment="1" quotePrefix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Sierpień!$B$3</c:f>
              <c:strCache>
                <c:ptCount val="1"/>
                <c:pt idx="0">
                  <c:v>Robert Joński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Sierpień!$H$33:$T$33</c:f>
              <c:numCache>
                <c:ptCount val="13"/>
                <c:pt idx="0">
                  <c:v>1</c:v>
                </c:pt>
                <c:pt idx="1">
                  <c:v>0.8717948717948718</c:v>
                </c:pt>
                <c:pt idx="2">
                  <c:v>0.8979591836734694</c:v>
                </c:pt>
                <c:pt idx="3">
                  <c:v>0.890625</c:v>
                </c:pt>
                <c:pt idx="4">
                  <c:v>0.9058823529411765</c:v>
                </c:pt>
                <c:pt idx="5">
                  <c:v>0.908256880733945</c:v>
                </c:pt>
                <c:pt idx="6">
                  <c:v>0.9349593495934959</c:v>
                </c:pt>
                <c:pt idx="7">
                  <c:v>0.9857142857142858</c:v>
                </c:pt>
                <c:pt idx="8">
                  <c:v>0.9615384615384616</c:v>
                </c:pt>
                <c:pt idx="9">
                  <c:v>0.9714285714285714</c:v>
                </c:pt>
                <c:pt idx="10">
                  <c:v>0.946524064171123</c:v>
                </c:pt>
                <c:pt idx="11">
                  <c:v>0.9748743718592965</c:v>
                </c:pt>
                <c:pt idx="12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Sierpień!$B$4</c:f>
              <c:strCache>
                <c:ptCount val="1"/>
                <c:pt idx="0">
                  <c:v>Bartłomiej "Gandalf" Zielonka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Sierpień!$H$34:$T$34</c:f>
              <c:numCache>
                <c:ptCount val="13"/>
                <c:pt idx="0">
                  <c:v>0.7727272727272727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0.8974358974358975</c:v>
                </c:pt>
                <c:pt idx="9">
                  <c:v>0.8571428571428571</c:v>
                </c:pt>
                <c:pt idx="10">
                  <c:v>0.9358288770053476</c:v>
                </c:pt>
                <c:pt idx="11">
                  <c:v>0.9748743718592965</c:v>
                </c:pt>
                <c:pt idx="12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Sierpień!$B$5</c:f>
              <c:strCache>
                <c:ptCount val="1"/>
                <c:pt idx="0">
                  <c:v>Michał Danes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Sierpień!$H$35:$T$35</c:f>
              <c:numCache>
                <c:ptCount val="13"/>
                <c:pt idx="0">
                  <c:v>0.8181818181818182</c:v>
                </c:pt>
                <c:pt idx="1">
                  <c:v>0.8717948717948718</c:v>
                </c:pt>
                <c:pt idx="2">
                  <c:v>0.8979591836734694</c:v>
                </c:pt>
                <c:pt idx="3">
                  <c:v>0.90625</c:v>
                </c:pt>
                <c:pt idx="4">
                  <c:v>0.9058823529411765</c:v>
                </c:pt>
                <c:pt idx="5">
                  <c:v>0.8715596330275229</c:v>
                </c:pt>
                <c:pt idx="6">
                  <c:v>0.9349593495934959</c:v>
                </c:pt>
                <c:pt idx="7">
                  <c:v>0.9857142857142858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0.9906976744186047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Sierpień!$B$6</c:f>
              <c:strCache>
                <c:ptCount val="1"/>
                <c:pt idx="0">
                  <c:v>Anna "Anariona" Adamczyk-Karpińska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Sierpień!$H$36:$T$36</c:f>
              <c:numCache>
                <c:ptCount val="13"/>
                <c:pt idx="0">
                  <c:v>0.7727272727272727</c:v>
                </c:pt>
                <c:pt idx="1">
                  <c:v>0.8717948717948718</c:v>
                </c:pt>
                <c:pt idx="2">
                  <c:v>1</c:v>
                </c:pt>
                <c:pt idx="3">
                  <c:v>0.984375</c:v>
                </c:pt>
                <c:pt idx="4">
                  <c:v>0.9058823529411765</c:v>
                </c:pt>
                <c:pt idx="5">
                  <c:v>0.8990825688073395</c:v>
                </c:pt>
                <c:pt idx="6">
                  <c:v>0.9512195121951219</c:v>
                </c:pt>
                <c:pt idx="7">
                  <c:v>0.9714285714285714</c:v>
                </c:pt>
                <c:pt idx="8">
                  <c:v>0.9871794871794872</c:v>
                </c:pt>
                <c:pt idx="9">
                  <c:v>0.92</c:v>
                </c:pt>
                <c:pt idx="10">
                  <c:v>0.8770053475935828</c:v>
                </c:pt>
                <c:pt idx="11">
                  <c:v>0.8793969849246231</c:v>
                </c:pt>
                <c:pt idx="12">
                  <c:v>0.8883720930232558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Sierpień!$B$7</c:f>
              <c:strCache>
                <c:ptCount val="1"/>
                <c:pt idx="0">
                  <c:v>Rafał "Elf" Brundo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Sierpień!$H$37:$T$37</c:f>
              <c:numCache>
                <c:ptCount val="13"/>
                <c:pt idx="0">
                  <c:v>0.8181818181818182</c:v>
                </c:pt>
                <c:pt idx="1">
                  <c:v>0.8974358974358975</c:v>
                </c:pt>
                <c:pt idx="2">
                  <c:v>0.5102040816326531</c:v>
                </c:pt>
                <c:pt idx="3">
                  <c:v>0.6875</c:v>
                </c:pt>
                <c:pt idx="4">
                  <c:v>0.7058823529411765</c:v>
                </c:pt>
                <c:pt idx="5">
                  <c:v>0.7798165137614679</c:v>
                </c:pt>
                <c:pt idx="6">
                  <c:v>0.8699186991869918</c:v>
                </c:pt>
                <c:pt idx="7">
                  <c:v>0.8857142857142857</c:v>
                </c:pt>
                <c:pt idx="8">
                  <c:v>0.7948717948717948</c:v>
                </c:pt>
                <c:pt idx="9">
                  <c:v>0.7485714285714286</c:v>
                </c:pt>
                <c:pt idx="10">
                  <c:v>0.7379679144385026</c:v>
                </c:pt>
                <c:pt idx="11">
                  <c:v>0.7738693467336684</c:v>
                </c:pt>
                <c:pt idx="12">
                  <c:v>0.8418604651162791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Sierpień!$B$8</c:f>
              <c:strCache>
                <c:ptCount val="1"/>
                <c:pt idx="0">
                  <c:v>Radosław Sterna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Sierpień!$H$38:$T$38</c:f>
              <c:numCache>
                <c:ptCount val="13"/>
                <c:pt idx="0">
                  <c:v>0.5</c:v>
                </c:pt>
                <c:pt idx="1">
                  <c:v>0.5641025641025641</c:v>
                </c:pt>
                <c:pt idx="2">
                  <c:v>0.6530612244897959</c:v>
                </c:pt>
                <c:pt idx="3">
                  <c:v>0.65625</c:v>
                </c:pt>
                <c:pt idx="4">
                  <c:v>0.6470588235294118</c:v>
                </c:pt>
                <c:pt idx="5">
                  <c:v>0.5963302752293578</c:v>
                </c:pt>
                <c:pt idx="6">
                  <c:v>0.6178861788617886</c:v>
                </c:pt>
                <c:pt idx="7">
                  <c:v>0.6142857142857143</c:v>
                </c:pt>
                <c:pt idx="8">
                  <c:v>0.6538461538461539</c:v>
                </c:pt>
                <c:pt idx="9">
                  <c:v>0.5828571428571429</c:v>
                </c:pt>
                <c:pt idx="10">
                  <c:v>0.5614973262032086</c:v>
                </c:pt>
                <c:pt idx="11">
                  <c:v>0.5276381909547738</c:v>
                </c:pt>
                <c:pt idx="12">
                  <c:v>0.5162790697674419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Sierpień!$B$9</c:f>
              <c:strCache>
                <c:ptCount val="1"/>
                <c:pt idx="0">
                  <c:v>Marta "Mara" Lenartowicz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Sierpień!$H$39:$T$39</c:f>
              <c:numCache>
                <c:ptCount val="13"/>
                <c:pt idx="0">
                  <c:v>0.4090909090909091</c:v>
                </c:pt>
                <c:pt idx="1">
                  <c:v>0.3076923076923077</c:v>
                </c:pt>
                <c:pt idx="2">
                  <c:v>0.24489795918367346</c:v>
                </c:pt>
                <c:pt idx="3">
                  <c:v>0.421875</c:v>
                </c:pt>
                <c:pt idx="4">
                  <c:v>0.4117647058823529</c:v>
                </c:pt>
                <c:pt idx="5">
                  <c:v>0.42201834862385323</c:v>
                </c:pt>
                <c:pt idx="6">
                  <c:v>0.4146341463414634</c:v>
                </c:pt>
                <c:pt idx="7">
                  <c:v>0.4785714285714286</c:v>
                </c:pt>
                <c:pt idx="8">
                  <c:v>0.5448717948717948</c:v>
                </c:pt>
                <c:pt idx="9">
                  <c:v>0.4857142857142857</c:v>
                </c:pt>
                <c:pt idx="10">
                  <c:v>0.5187165775401069</c:v>
                </c:pt>
                <c:pt idx="11">
                  <c:v>0.48743718592964824</c:v>
                </c:pt>
                <c:pt idx="12">
                  <c:v>0.4790697674418605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Sierpień!$B$10</c:f>
              <c:strCache>
                <c:ptCount val="1"/>
                <c:pt idx="0">
                  <c:v>Katarzyna "Vega" Puna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Sierpień!$H$40:$T$40</c:f>
              <c:numCache>
                <c:ptCount val="13"/>
                <c:pt idx="0">
                  <c:v>0.5909090909090909</c:v>
                </c:pt>
                <c:pt idx="1">
                  <c:v>0.38461538461538464</c:v>
                </c:pt>
                <c:pt idx="2">
                  <c:v>0.5102040816326531</c:v>
                </c:pt>
                <c:pt idx="3">
                  <c:v>0.625</c:v>
                </c:pt>
                <c:pt idx="4">
                  <c:v>0.5882352941176471</c:v>
                </c:pt>
                <c:pt idx="5">
                  <c:v>0.5779816513761468</c:v>
                </c:pt>
                <c:pt idx="6">
                  <c:v>0.5853658536585366</c:v>
                </c:pt>
                <c:pt idx="7">
                  <c:v>0.5642857142857143</c:v>
                </c:pt>
                <c:pt idx="8">
                  <c:v>0.5064102564102564</c:v>
                </c:pt>
                <c:pt idx="9">
                  <c:v>0.4514285714285714</c:v>
                </c:pt>
                <c:pt idx="10">
                  <c:v>0.4385026737967914</c:v>
                </c:pt>
                <c:pt idx="11">
                  <c:v>0.4271356783919598</c:v>
                </c:pt>
                <c:pt idx="12">
                  <c:v>0.4372093023255814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Sierpień!$B$11</c:f>
              <c:strCache>
                <c:ptCount val="1"/>
                <c:pt idx="0">
                  <c:v>Monika "Karena" Zielonka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Sierpień!$H$41:$T$41</c:f>
              <c:numCache>
                <c:ptCount val="13"/>
                <c:pt idx="0">
                  <c:v>0.2727272727272727</c:v>
                </c:pt>
                <c:pt idx="1">
                  <c:v>0.28205128205128205</c:v>
                </c:pt>
                <c:pt idx="2">
                  <c:v>0.32653061224489793</c:v>
                </c:pt>
                <c:pt idx="3">
                  <c:v>0.25</c:v>
                </c:pt>
                <c:pt idx="4">
                  <c:v>0.32941176470588235</c:v>
                </c:pt>
                <c:pt idx="5">
                  <c:v>0.26605504587155965</c:v>
                </c:pt>
                <c:pt idx="6">
                  <c:v>0.25203252032520324</c:v>
                </c:pt>
                <c:pt idx="7">
                  <c:v>0.2857142857142857</c:v>
                </c:pt>
                <c:pt idx="8">
                  <c:v>0.3333333333333333</c:v>
                </c:pt>
                <c:pt idx="9">
                  <c:v>0.33714285714285713</c:v>
                </c:pt>
                <c:pt idx="10">
                  <c:v>0.3155080213903743</c:v>
                </c:pt>
                <c:pt idx="11">
                  <c:v>0.2964824120603015</c:v>
                </c:pt>
                <c:pt idx="12">
                  <c:v>0.2930232558139535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Sierpień!$B$12</c:f>
              <c:strCache>
                <c:ptCount val="1"/>
                <c:pt idx="0">
                  <c:v>Adrian Gojdź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Sierpień!$H$42:$T$42</c:f>
              <c:numCache>
                <c:ptCount val="13"/>
                <c:pt idx="0">
                  <c:v>0.45454545454545453</c:v>
                </c:pt>
                <c:pt idx="1">
                  <c:v>0.38461538461538464</c:v>
                </c:pt>
                <c:pt idx="2">
                  <c:v>0.30612244897959184</c:v>
                </c:pt>
                <c:pt idx="3">
                  <c:v>0.25</c:v>
                </c:pt>
                <c:pt idx="4">
                  <c:v>0.36470588235294116</c:v>
                </c:pt>
                <c:pt idx="5">
                  <c:v>0.3577981651376147</c:v>
                </c:pt>
                <c:pt idx="6">
                  <c:v>0.34959349593495936</c:v>
                </c:pt>
                <c:pt idx="7">
                  <c:v>0.35</c:v>
                </c:pt>
                <c:pt idx="8">
                  <c:v>0.3141025641025641</c:v>
                </c:pt>
                <c:pt idx="9">
                  <c:v>0.28</c:v>
                </c:pt>
                <c:pt idx="10">
                  <c:v>0.2620320855614973</c:v>
                </c:pt>
                <c:pt idx="11">
                  <c:v>0.24623115577889448</c:v>
                </c:pt>
                <c:pt idx="12">
                  <c:v>0.25116279069767444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Sierpień!$B$13</c:f>
              <c:strCache>
                <c:ptCount val="1"/>
                <c:pt idx="0">
                  <c:v>Joanna Zielonka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Sierpień!$H$43:$T$43</c:f>
              <c:numCache>
                <c:ptCount val="13"/>
                <c:pt idx="0">
                  <c:v>0.45454545454545453</c:v>
                </c:pt>
                <c:pt idx="1">
                  <c:v>0.46153846153846156</c:v>
                </c:pt>
                <c:pt idx="2">
                  <c:v>0.3673469387755102</c:v>
                </c:pt>
                <c:pt idx="3">
                  <c:v>0.359375</c:v>
                </c:pt>
                <c:pt idx="4">
                  <c:v>0.27058823529411763</c:v>
                </c:pt>
                <c:pt idx="5">
                  <c:v>0.21100917431192662</c:v>
                </c:pt>
                <c:pt idx="6">
                  <c:v>0.24390243902439024</c:v>
                </c:pt>
                <c:pt idx="7">
                  <c:v>0.2357142857142857</c:v>
                </c:pt>
                <c:pt idx="8">
                  <c:v>0.23717948717948717</c:v>
                </c:pt>
                <c:pt idx="9">
                  <c:v>0.22857142857142856</c:v>
                </c:pt>
                <c:pt idx="10">
                  <c:v>0.21390374331550802</c:v>
                </c:pt>
                <c:pt idx="11">
                  <c:v>0.20100502512562815</c:v>
                </c:pt>
                <c:pt idx="12">
                  <c:v>0.21395348837209302</c:v>
                </c:pt>
              </c:numCache>
            </c:numRef>
          </c:yVal>
          <c:smooth val="0"/>
        </c:ser>
        <c:axId val="3846937"/>
        <c:axId val="23506690"/>
      </c:scatterChart>
      <c:valAx>
        <c:axId val="3846937"/>
        <c:scaling>
          <c:orientation val="minMax"/>
          <c:max val="13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3506690"/>
        <c:crossesAt val="0.2"/>
        <c:crossBetween val="midCat"/>
        <c:dispUnits/>
        <c:majorUnit val="1"/>
      </c:valAx>
      <c:valAx>
        <c:axId val="23506690"/>
        <c:scaling>
          <c:orientation val="minMax"/>
          <c:max val="1.1"/>
          <c:min val="0.2"/>
        </c:scaling>
        <c:axPos val="l"/>
        <c:delete val="1"/>
        <c:majorTickMark val="out"/>
        <c:minorTickMark val="none"/>
        <c:tickLblPos val="nextTo"/>
        <c:crossAx val="38469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KR'ki%20-%20sezo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</sheetNames>
    <sheetDataSet>
      <sheetData sheetId="0">
        <row r="4">
          <cell r="A4">
            <v>13</v>
          </cell>
          <cell r="B4" t="str">
            <v>Paweł Krupa</v>
          </cell>
          <cell r="C4" t="str">
            <v>Międzyzdroje</v>
          </cell>
          <cell r="E4" t="str">
            <v>Brak</v>
          </cell>
          <cell r="F4" t="str">
            <v>[b]</v>
          </cell>
          <cell r="G4" t="str">
            <v>[/b]</v>
          </cell>
          <cell r="H4">
            <v>21</v>
          </cell>
          <cell r="I4">
            <v>21</v>
          </cell>
          <cell r="J4">
            <v>18</v>
          </cell>
          <cell r="M4">
            <v>5</v>
          </cell>
          <cell r="N4">
            <v>20</v>
          </cell>
          <cell r="O4">
            <v>19</v>
          </cell>
          <cell r="P4">
            <v>16</v>
          </cell>
          <cell r="Q4">
            <v>4</v>
          </cell>
          <cell r="R4">
            <v>3</v>
          </cell>
          <cell r="S4">
            <v>4</v>
          </cell>
          <cell r="T4">
            <v>5</v>
          </cell>
          <cell r="V4">
            <v>19</v>
          </cell>
          <cell r="W4">
            <v>15</v>
          </cell>
          <cell r="X4">
            <v>154</v>
          </cell>
          <cell r="Y4">
            <v>2</v>
          </cell>
          <cell r="Z4" t="str">
            <v>2. [b]Paweł Krupa[/b] (Międzyzdroje) 154 pkt (21/21/18/5/20/19/16/19/15)</v>
          </cell>
        </row>
        <row r="6">
          <cell r="A6">
            <v>1</v>
          </cell>
          <cell r="B6" t="str">
            <v>Robert Joński</v>
          </cell>
          <cell r="C6" t="str">
            <v>Rosnowo</v>
          </cell>
          <cell r="E6" t="str">
            <v>Brak</v>
          </cell>
          <cell r="F6" t="str">
            <v>[b]</v>
          </cell>
          <cell r="G6" t="str">
            <v>[/b]</v>
          </cell>
          <cell r="H6">
            <v>18</v>
          </cell>
          <cell r="I6">
            <v>19</v>
          </cell>
          <cell r="J6">
            <v>8</v>
          </cell>
          <cell r="M6">
            <v>10</v>
          </cell>
          <cell r="N6">
            <v>16</v>
          </cell>
          <cell r="O6">
            <v>16</v>
          </cell>
          <cell r="P6">
            <v>13</v>
          </cell>
          <cell r="Q6">
            <v>3</v>
          </cell>
          <cell r="R6">
            <v>2</v>
          </cell>
          <cell r="S6">
            <v>4</v>
          </cell>
          <cell r="T6">
            <v>4</v>
          </cell>
          <cell r="V6">
            <v>20</v>
          </cell>
          <cell r="W6">
            <v>0</v>
          </cell>
          <cell r="X6">
            <v>120</v>
          </cell>
          <cell r="Y6">
            <v>4</v>
          </cell>
          <cell r="Z6" t="str">
            <v>4. [b]Robert Joński[/b] (Rosnowo) 120 pkt (18/19/8/10/16/16/13/20/0)</v>
          </cell>
        </row>
        <row r="8">
          <cell r="A8">
            <v>12</v>
          </cell>
          <cell r="B8" t="str">
            <v>Paweł Kietrys</v>
          </cell>
          <cell r="C8" t="str">
            <v>Stargard Szczeciński</v>
          </cell>
          <cell r="E8" t="str">
            <v>Brak</v>
          </cell>
          <cell r="F8" t="str">
            <v>[b]</v>
          </cell>
          <cell r="G8" t="str">
            <v>[/b]</v>
          </cell>
          <cell r="H8">
            <v>8</v>
          </cell>
          <cell r="I8">
            <v>15</v>
          </cell>
          <cell r="J8">
            <v>8</v>
          </cell>
          <cell r="M8">
            <v>10</v>
          </cell>
          <cell r="N8">
            <v>16</v>
          </cell>
          <cell r="O8">
            <v>6</v>
          </cell>
          <cell r="P8">
            <v>8</v>
          </cell>
          <cell r="Q8">
            <v>1</v>
          </cell>
          <cell r="R8">
            <v>4</v>
          </cell>
          <cell r="S8">
            <v>3</v>
          </cell>
          <cell r="V8">
            <v>17</v>
          </cell>
          <cell r="W8">
            <v>15</v>
          </cell>
          <cell r="X8">
            <v>103</v>
          </cell>
          <cell r="Y8">
            <v>6</v>
          </cell>
          <cell r="Z8" t="str">
            <v>6. [b]Paweł Kietrys[/b] (Stargard Szczeciński) 103 pkt (8/15/8/10/16/6/8/17/15)</v>
          </cell>
        </row>
        <row r="10">
          <cell r="A10">
            <v>18</v>
          </cell>
          <cell r="B10" t="str">
            <v>Gandalf</v>
          </cell>
          <cell r="C10" t="str">
            <v>KKR</v>
          </cell>
          <cell r="D10" t="str">
            <v>Brat</v>
          </cell>
          <cell r="E10" t="str">
            <v>#a91414</v>
          </cell>
          <cell r="F10" t="str">
            <v>[b][color=#a91414]</v>
          </cell>
          <cell r="G10" t="str">
            <v>[/color][/b]</v>
          </cell>
          <cell r="H10">
            <v>19</v>
          </cell>
          <cell r="I10">
            <v>13</v>
          </cell>
          <cell r="J10">
            <v>15</v>
          </cell>
          <cell r="M10">
            <v>5</v>
          </cell>
          <cell r="N10">
            <v>20</v>
          </cell>
          <cell r="O10">
            <v>12</v>
          </cell>
          <cell r="P10">
            <v>4</v>
          </cell>
          <cell r="Q10">
            <v>4</v>
          </cell>
          <cell r="V10">
            <v>12</v>
          </cell>
          <cell r="W10">
            <v>0</v>
          </cell>
          <cell r="X10">
            <v>100</v>
          </cell>
          <cell r="Y10">
            <v>8</v>
          </cell>
          <cell r="Z10" t="str">
            <v>8. [b][color=#a91414]Gandalf[/color][/b] (KKR) 100 pkt (19/13/15/5/20/12/4/12/0)</v>
          </cell>
        </row>
        <row r="12">
          <cell r="A12">
            <v>11</v>
          </cell>
          <cell r="B12" t="str">
            <v>Fazik</v>
          </cell>
          <cell r="C12" t="str">
            <v>KKR</v>
          </cell>
          <cell r="D12" t="str">
            <v>Brat</v>
          </cell>
          <cell r="E12" t="str">
            <v>#a91414</v>
          </cell>
          <cell r="F12" t="str">
            <v>[b][color=#a91414]</v>
          </cell>
          <cell r="G12" t="str">
            <v>[/color][/b]</v>
          </cell>
          <cell r="H12">
            <v>14</v>
          </cell>
          <cell r="I12">
            <v>17</v>
          </cell>
          <cell r="J12">
            <v>12</v>
          </cell>
          <cell r="M12">
            <v>-5</v>
          </cell>
          <cell r="N12">
            <v>18</v>
          </cell>
          <cell r="O12">
            <v>1</v>
          </cell>
          <cell r="P12">
            <v>13</v>
          </cell>
          <cell r="Q12">
            <v>3</v>
          </cell>
          <cell r="R12">
            <v>2</v>
          </cell>
          <cell r="S12">
            <v>4</v>
          </cell>
          <cell r="T12">
            <v>4</v>
          </cell>
          <cell r="V12">
            <v>11</v>
          </cell>
          <cell r="W12">
            <v>10</v>
          </cell>
          <cell r="X12">
            <v>91</v>
          </cell>
          <cell r="Y12">
            <v>10</v>
          </cell>
          <cell r="Z12" t="str">
            <v>10. [b][color=#a91414]Fazik[/color][/b] (KKR) 91 pkt (14/17/12/-5/18/1/13/11/10)</v>
          </cell>
        </row>
        <row r="14">
          <cell r="A14">
            <v>16</v>
          </cell>
          <cell r="B14" t="str">
            <v>Haris</v>
          </cell>
          <cell r="C14" t="str">
            <v>KKR</v>
          </cell>
          <cell r="D14" t="str">
            <v>Brat</v>
          </cell>
          <cell r="E14" t="str">
            <v>#a91414</v>
          </cell>
          <cell r="F14" t="str">
            <v>[b][color=#a91414]</v>
          </cell>
          <cell r="G14" t="str">
            <v>[/color][/b]</v>
          </cell>
          <cell r="H14">
            <v>12</v>
          </cell>
          <cell r="I14">
            <v>13</v>
          </cell>
          <cell r="J14">
            <v>10</v>
          </cell>
          <cell r="M14">
            <v>-5</v>
          </cell>
          <cell r="N14">
            <v>14</v>
          </cell>
          <cell r="O14">
            <v>8</v>
          </cell>
          <cell r="P14">
            <v>2</v>
          </cell>
          <cell r="Q14">
            <v>2</v>
          </cell>
          <cell r="V14">
            <v>6</v>
          </cell>
          <cell r="W14">
            <v>15</v>
          </cell>
          <cell r="X14">
            <v>75</v>
          </cell>
          <cell r="Y14">
            <v>12</v>
          </cell>
          <cell r="Z14" t="str">
            <v>12. [b][color=#a91414]Haris[/color][/b] (KKR) 75 pkt (12/13/10/-5/14/8/2/6/15)</v>
          </cell>
        </row>
        <row r="16">
          <cell r="A16">
            <v>15</v>
          </cell>
          <cell r="B16" t="str">
            <v>Dorotka</v>
          </cell>
          <cell r="C16" t="str">
            <v>Sławno</v>
          </cell>
          <cell r="D16" t="str">
            <v>Przyjaciel</v>
          </cell>
          <cell r="E16" t="str">
            <v>#7249b6</v>
          </cell>
          <cell r="F16" t="str">
            <v>[b][color=#7249b6]</v>
          </cell>
          <cell r="G16" t="str">
            <v>[/color][/b]</v>
          </cell>
          <cell r="H16">
            <v>18</v>
          </cell>
          <cell r="I16">
            <v>5</v>
          </cell>
          <cell r="J16">
            <v>7</v>
          </cell>
          <cell r="M16">
            <v>0</v>
          </cell>
          <cell r="N16">
            <v>15</v>
          </cell>
          <cell r="O16">
            <v>0</v>
          </cell>
          <cell r="P16">
            <v>0</v>
          </cell>
          <cell r="V16">
            <v>7</v>
          </cell>
          <cell r="W16">
            <v>10</v>
          </cell>
          <cell r="X16">
            <v>62</v>
          </cell>
          <cell r="Y16">
            <v>14</v>
          </cell>
          <cell r="Z16" t="str">
            <v>14. [b][color=#7249b6]Dorotka[/color][/b] (Sławno) 62 pkt (18/5/7/0/15/0/0/7/10)</v>
          </cell>
        </row>
        <row r="18">
          <cell r="A18">
            <v>6</v>
          </cell>
          <cell r="B18" t="str">
            <v>Vega</v>
          </cell>
          <cell r="C18" t="str">
            <v>KKR</v>
          </cell>
          <cell r="D18" t="str">
            <v>Brat</v>
          </cell>
          <cell r="E18" t="str">
            <v>#a91414</v>
          </cell>
          <cell r="F18" t="str">
            <v>[b][color=#a91414]</v>
          </cell>
          <cell r="G18" t="str">
            <v>[/color][/b]</v>
          </cell>
          <cell r="H18">
            <v>2</v>
          </cell>
          <cell r="I18">
            <v>3</v>
          </cell>
          <cell r="J18">
            <v>2</v>
          </cell>
          <cell r="M18">
            <v>0</v>
          </cell>
          <cell r="N18">
            <v>16</v>
          </cell>
          <cell r="O18">
            <v>4</v>
          </cell>
          <cell r="P18">
            <v>12</v>
          </cell>
          <cell r="Q18">
            <v>2</v>
          </cell>
          <cell r="R18">
            <v>2</v>
          </cell>
          <cell r="S18">
            <v>4</v>
          </cell>
          <cell r="T18">
            <v>4</v>
          </cell>
          <cell r="V18">
            <v>8</v>
          </cell>
          <cell r="W18">
            <v>0</v>
          </cell>
          <cell r="X18">
            <v>47</v>
          </cell>
          <cell r="Y18">
            <v>16</v>
          </cell>
          <cell r="Z18" t="str">
            <v>16. [b][color=#a91414]Vega[/color][/b] (KKR) 47 pkt (2/3/2/0/16/4/12/8/0)</v>
          </cell>
        </row>
        <row r="20">
          <cell r="A20">
            <v>8</v>
          </cell>
          <cell r="B20" t="str">
            <v>Paulina Celarek</v>
          </cell>
          <cell r="C20" t="str">
            <v>Chałupy</v>
          </cell>
          <cell r="E20" t="str">
            <v>Brak</v>
          </cell>
          <cell r="F20" t="str">
            <v>[b]</v>
          </cell>
          <cell r="G20" t="str">
            <v>[/b]</v>
          </cell>
          <cell r="H20">
            <v>1</v>
          </cell>
          <cell r="I20">
            <v>4</v>
          </cell>
          <cell r="J20">
            <v>0</v>
          </cell>
          <cell r="M20">
            <v>5</v>
          </cell>
          <cell r="N20">
            <v>1</v>
          </cell>
          <cell r="O20">
            <v>3</v>
          </cell>
          <cell r="P20">
            <v>4</v>
          </cell>
          <cell r="Q20">
            <v>4</v>
          </cell>
          <cell r="V20">
            <v>2</v>
          </cell>
          <cell r="W20">
            <v>10</v>
          </cell>
          <cell r="X20">
            <v>30</v>
          </cell>
          <cell r="Y20">
            <v>18</v>
          </cell>
          <cell r="Z20" t="str">
            <v>18. [b]Paulina Celarek[/b] (Chałupy) 30 pkt (1/4/0/5/1/3/4/2/10)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M11" sqref="M11"/>
    </sheetView>
  </sheetViews>
  <sheetFormatPr defaultColWidth="9.140625" defaultRowHeight="12.75"/>
  <cols>
    <col min="1" max="1" width="10.7109375" style="2" customWidth="1"/>
    <col min="2" max="2" width="34.8515625" style="0" customWidth="1"/>
    <col min="3" max="3" width="13.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8" width="5.7109375" style="0" customWidth="1"/>
    <col min="9" max="10" width="3.7109375" style="0" customWidth="1"/>
    <col min="11" max="11" width="5.28125" style="0" customWidth="1"/>
    <col min="12" max="14" width="3.7109375" style="0" customWidth="1"/>
    <col min="15" max="15" width="3.7109375" style="24" customWidth="1"/>
    <col min="16" max="17" width="5.7109375" style="0" customWidth="1"/>
    <col min="18" max="23" width="3.7109375" style="0" customWidth="1"/>
    <col min="24" max="24" width="6.7109375" style="28" customWidth="1"/>
    <col min="25" max="25" width="7.28125" style="25" customWidth="1"/>
    <col min="26" max="26" width="6.7109375" style="0" hidden="1" customWidth="1"/>
    <col min="27" max="28" width="6.7109375" style="9" customWidth="1"/>
    <col min="29" max="33" width="9.140625" style="9" customWidth="1"/>
  </cols>
  <sheetData>
    <row r="1" spans="1:33" s="2" customFormat="1" ht="16.5" customHeight="1">
      <c r="A1" s="117" t="s">
        <v>0</v>
      </c>
      <c r="B1" s="119" t="s">
        <v>1</v>
      </c>
      <c r="C1" s="119" t="s">
        <v>2</v>
      </c>
      <c r="D1" s="1"/>
      <c r="E1" s="1"/>
      <c r="F1" s="1"/>
      <c r="G1" s="1"/>
      <c r="H1" s="119">
        <v>1</v>
      </c>
      <c r="I1" s="119">
        <v>2</v>
      </c>
      <c r="J1" s="119"/>
      <c r="K1" s="119"/>
      <c r="L1" s="119">
        <v>3</v>
      </c>
      <c r="M1" s="119"/>
      <c r="N1" s="119"/>
      <c r="O1" s="119"/>
      <c r="P1" s="119">
        <v>4</v>
      </c>
      <c r="Q1" s="119">
        <v>5</v>
      </c>
      <c r="R1" s="119">
        <v>6</v>
      </c>
      <c r="S1" s="119"/>
      <c r="T1" s="119"/>
      <c r="U1" s="119"/>
      <c r="V1" s="119"/>
      <c r="W1" s="119"/>
      <c r="X1" s="121" t="s">
        <v>3</v>
      </c>
      <c r="Y1" s="123" t="s">
        <v>4</v>
      </c>
      <c r="AA1" s="3"/>
      <c r="AB1" s="3"/>
      <c r="AC1" s="3"/>
      <c r="AD1" s="3"/>
      <c r="AE1" s="3"/>
      <c r="AF1" s="3"/>
      <c r="AG1" s="3"/>
    </row>
    <row r="2" spans="1:33" s="2" customFormat="1" ht="16.5" customHeight="1" thickBot="1">
      <c r="A2" s="118"/>
      <c r="B2" s="120"/>
      <c r="C2" s="120"/>
      <c r="D2" s="4"/>
      <c r="E2" s="4"/>
      <c r="F2" s="4"/>
      <c r="G2" s="4"/>
      <c r="H2" s="120"/>
      <c r="I2" s="4" t="s">
        <v>5</v>
      </c>
      <c r="J2" s="4" t="s">
        <v>6</v>
      </c>
      <c r="K2" s="4" t="s">
        <v>7</v>
      </c>
      <c r="L2" s="4">
        <v>15</v>
      </c>
      <c r="M2" s="4">
        <v>20</v>
      </c>
      <c r="N2" s="4">
        <v>25</v>
      </c>
      <c r="O2" s="5" t="s">
        <v>8</v>
      </c>
      <c r="P2" s="120"/>
      <c r="Q2" s="120"/>
      <c r="R2" s="4">
        <v>1</v>
      </c>
      <c r="S2" s="4">
        <v>2</v>
      </c>
      <c r="T2" s="4">
        <v>3</v>
      </c>
      <c r="U2" s="4">
        <v>4</v>
      </c>
      <c r="V2" s="4">
        <v>5</v>
      </c>
      <c r="W2" s="5" t="s">
        <v>8</v>
      </c>
      <c r="X2" s="122"/>
      <c r="Y2" s="124"/>
      <c r="AA2" s="3"/>
      <c r="AB2" s="3"/>
      <c r="AC2" s="3"/>
      <c r="AD2" s="3"/>
      <c r="AE2" s="3"/>
      <c r="AF2" s="3"/>
      <c r="AG2" s="3"/>
    </row>
    <row r="3" spans="1:26" ht="16.5" customHeight="1">
      <c r="A3" s="33">
        <v>3</v>
      </c>
      <c r="B3" s="6" t="s">
        <v>19</v>
      </c>
      <c r="C3" s="6" t="s">
        <v>25</v>
      </c>
      <c r="D3" s="6"/>
      <c r="E3" s="6" t="str">
        <f aca="true" t="shared" si="0" ref="E3:E11">IF(D3="","Brak",IF(D3="Brat","#a91414",IF(D3="Przyjaciel","#7249b6",IF(D3="BS","#20734b",IF(D3="CR","#808080","ERROR")))))</f>
        <v>Brak</v>
      </c>
      <c r="F3" s="6" t="str">
        <f aca="true" t="shared" si="1" ref="F3:F11">IF(E3="Brak","[b]","[b][color="&amp;E3&amp;"]")</f>
        <v>[b]</v>
      </c>
      <c r="G3" s="6" t="str">
        <f aca="true" t="shared" si="2" ref="G3:G11">IF(E3="Brak","[/b]","[/color][/b]")</f>
        <v>[/b]</v>
      </c>
      <c r="H3" s="32">
        <v>20</v>
      </c>
      <c r="I3" s="7"/>
      <c r="J3" s="29"/>
      <c r="K3" s="32">
        <v>10</v>
      </c>
      <c r="L3" s="32">
        <v>15</v>
      </c>
      <c r="M3" s="32">
        <v>18</v>
      </c>
      <c r="N3" s="32">
        <v>7</v>
      </c>
      <c r="O3" s="32">
        <f aca="true" t="shared" si="3" ref="O3:O10">SUM(L3:N3)</f>
        <v>40</v>
      </c>
      <c r="P3" s="32">
        <v>19</v>
      </c>
      <c r="Q3" s="32">
        <v>33</v>
      </c>
      <c r="R3" s="6">
        <v>3</v>
      </c>
      <c r="S3" s="6">
        <v>5</v>
      </c>
      <c r="T3" s="6">
        <v>4</v>
      </c>
      <c r="U3" s="6">
        <v>5</v>
      </c>
      <c r="V3" s="6">
        <v>3</v>
      </c>
      <c r="W3" s="32">
        <f aca="true" t="shared" si="4" ref="W3:W10">SUM(R3:V3)</f>
        <v>20</v>
      </c>
      <c r="X3" s="8">
        <f aca="true" t="shared" si="5" ref="X3:X11">SUM(H3,P3,Q3,K3,O3,W3)</f>
        <v>142</v>
      </c>
      <c r="Y3" s="31">
        <v>1</v>
      </c>
      <c r="Z3" t="str">
        <f>Y3&amp;". "&amp;F3&amp;B3&amp;G3&amp;" ("&amp;C3&amp;") "&amp;X3&amp;" pkt ("&amp;H3&amp;"/"&amp;K3&amp;"/"&amp;O3&amp;"/"&amp;P3&amp;"/"&amp;Q3&amp;"/"&amp;W3&amp;")"</f>
        <v>1. [b]Jerzy Szreder[/b] (DGCh) 142 pkt (20/10/40/19/33/20)</v>
      </c>
    </row>
    <row r="4" spans="1:33" s="17" customFormat="1" ht="16.5" customHeight="1">
      <c r="A4" s="18">
        <v>1</v>
      </c>
      <c r="B4" s="19" t="s">
        <v>17</v>
      </c>
      <c r="C4" s="19" t="s">
        <v>23</v>
      </c>
      <c r="D4" s="11"/>
      <c r="E4" s="11" t="str">
        <f t="shared" si="0"/>
        <v>Brak</v>
      </c>
      <c r="F4" s="11" t="str">
        <f t="shared" si="1"/>
        <v>[b]</v>
      </c>
      <c r="G4" s="11" t="str">
        <f t="shared" si="2"/>
        <v>[/b]</v>
      </c>
      <c r="H4" s="20">
        <v>22</v>
      </c>
      <c r="I4" s="13"/>
      <c r="J4" s="22"/>
      <c r="K4" s="20">
        <v>5</v>
      </c>
      <c r="L4" s="20">
        <v>15</v>
      </c>
      <c r="M4" s="20">
        <v>6</v>
      </c>
      <c r="N4" s="20"/>
      <c r="O4" s="20">
        <f t="shared" si="3"/>
        <v>21</v>
      </c>
      <c r="P4" s="20">
        <v>18</v>
      </c>
      <c r="Q4" s="20">
        <v>33</v>
      </c>
      <c r="R4" s="19">
        <v>4</v>
      </c>
      <c r="S4" s="19">
        <v>4</v>
      </c>
      <c r="T4" s="19">
        <v>5</v>
      </c>
      <c r="U4" s="19">
        <v>4</v>
      </c>
      <c r="V4" s="19">
        <v>4</v>
      </c>
      <c r="W4" s="20">
        <f t="shared" si="4"/>
        <v>21</v>
      </c>
      <c r="X4" s="15">
        <f t="shared" si="5"/>
        <v>120</v>
      </c>
      <c r="Y4" s="30">
        <v>2</v>
      </c>
      <c r="Z4" t="str">
        <f aca="true" t="shared" si="6" ref="Z4:Z11">Y4&amp;". "&amp;F4&amp;B4&amp;G4&amp;" ("&amp;C4&amp;") "&amp;X4&amp;" pkt ("&amp;H4&amp;"/"&amp;K4&amp;"/"&amp;O4&amp;"/"&amp;P4&amp;"/"&amp;Q4&amp;"/"&amp;W4&amp;")"</f>
        <v>2. [b]Tadeusz Krupa[/b] (Międzyzdroje) 120 pkt (22/5/21/18/33/21)</v>
      </c>
      <c r="AA4" s="9"/>
      <c r="AB4" s="9"/>
      <c r="AC4" s="9"/>
      <c r="AD4" s="9"/>
      <c r="AE4" s="9"/>
      <c r="AF4" s="9"/>
      <c r="AG4" s="9"/>
    </row>
    <row r="5" spans="1:26" ht="16.5" customHeight="1">
      <c r="A5" s="10">
        <v>8</v>
      </c>
      <c r="B5" s="11" t="s">
        <v>12</v>
      </c>
      <c r="C5" s="11" t="s">
        <v>10</v>
      </c>
      <c r="D5" s="11" t="s">
        <v>11</v>
      </c>
      <c r="E5" s="11" t="str">
        <f t="shared" si="0"/>
        <v>#a91414</v>
      </c>
      <c r="F5" s="11" t="str">
        <f t="shared" si="1"/>
        <v>[b][color=#a91414]</v>
      </c>
      <c r="G5" s="11" t="str">
        <f t="shared" si="2"/>
        <v>[/color][/b]</v>
      </c>
      <c r="H5" s="12">
        <v>18</v>
      </c>
      <c r="I5" s="13"/>
      <c r="J5" s="14"/>
      <c r="K5" s="12">
        <v>-10</v>
      </c>
      <c r="L5" s="12">
        <v>15</v>
      </c>
      <c r="M5" s="12">
        <v>18</v>
      </c>
      <c r="N5" s="12">
        <v>7</v>
      </c>
      <c r="O5" s="12">
        <f t="shared" si="3"/>
        <v>40</v>
      </c>
      <c r="P5" s="12">
        <v>21</v>
      </c>
      <c r="Q5" s="12">
        <v>33</v>
      </c>
      <c r="R5" s="11">
        <v>4</v>
      </c>
      <c r="S5" s="11">
        <v>3</v>
      </c>
      <c r="T5" s="11">
        <v>3</v>
      </c>
      <c r="U5" s="11">
        <v>2</v>
      </c>
      <c r="V5" s="11"/>
      <c r="W5" s="12">
        <f t="shared" si="4"/>
        <v>12</v>
      </c>
      <c r="X5" s="15">
        <f t="shared" si="5"/>
        <v>114</v>
      </c>
      <c r="Y5" s="16">
        <v>3</v>
      </c>
      <c r="Z5" t="str">
        <f t="shared" si="6"/>
        <v>3. [b][color=#a91414]Leszek "Haris" Jęczkowski[/color][/b] (KKR) 114 pkt (18/-10/40/21/33/12)</v>
      </c>
    </row>
    <row r="6" spans="1:33" s="17" customFormat="1" ht="16.5" customHeight="1">
      <c r="A6" s="18">
        <v>9</v>
      </c>
      <c r="B6" s="19" t="s">
        <v>9</v>
      </c>
      <c r="C6" s="19" t="s">
        <v>10</v>
      </c>
      <c r="D6" s="19" t="s">
        <v>11</v>
      </c>
      <c r="E6" s="19" t="str">
        <f t="shared" si="0"/>
        <v>#a91414</v>
      </c>
      <c r="F6" s="19" t="str">
        <f t="shared" si="1"/>
        <v>[b][color=#a91414]</v>
      </c>
      <c r="G6" s="19" t="str">
        <f t="shared" si="2"/>
        <v>[/color][/b]</v>
      </c>
      <c r="H6" s="20">
        <v>20</v>
      </c>
      <c r="I6" s="13"/>
      <c r="J6" s="14"/>
      <c r="K6" s="20">
        <v>0</v>
      </c>
      <c r="L6" s="20">
        <v>10</v>
      </c>
      <c r="M6" s="20">
        <v>0</v>
      </c>
      <c r="N6" s="20"/>
      <c r="O6" s="20">
        <f t="shared" si="3"/>
        <v>10</v>
      </c>
      <c r="P6" s="20">
        <v>19</v>
      </c>
      <c r="Q6" s="20">
        <v>33</v>
      </c>
      <c r="R6" s="19">
        <v>3</v>
      </c>
      <c r="S6" s="19">
        <v>2</v>
      </c>
      <c r="T6" s="19">
        <v>4</v>
      </c>
      <c r="U6" s="19">
        <v>2</v>
      </c>
      <c r="V6" s="19"/>
      <c r="W6" s="20">
        <f t="shared" si="4"/>
        <v>11</v>
      </c>
      <c r="X6" s="15">
        <f t="shared" si="5"/>
        <v>93</v>
      </c>
      <c r="Y6" s="21">
        <v>4</v>
      </c>
      <c r="Z6" t="str">
        <f t="shared" si="6"/>
        <v>4. [b][color=#a91414]Bartłomiej "Gandalf" Zielonka[/color][/b] (KKR) 93 pkt (20/0/10/19/33/11)</v>
      </c>
      <c r="AA6" s="9"/>
      <c r="AB6" s="9"/>
      <c r="AC6" s="9"/>
      <c r="AD6" s="9"/>
      <c r="AE6" s="9"/>
      <c r="AF6" s="9"/>
      <c r="AG6" s="9"/>
    </row>
    <row r="7" spans="1:26" ht="16.5" customHeight="1">
      <c r="A7" s="10">
        <v>7</v>
      </c>
      <c r="B7" s="11" t="s">
        <v>22</v>
      </c>
      <c r="C7" s="11" t="s">
        <v>23</v>
      </c>
      <c r="D7" s="11"/>
      <c r="E7" s="11" t="str">
        <f t="shared" si="0"/>
        <v>Brak</v>
      </c>
      <c r="F7" s="11" t="str">
        <f t="shared" si="1"/>
        <v>[b]</v>
      </c>
      <c r="G7" s="11" t="str">
        <f t="shared" si="2"/>
        <v>[/b]</v>
      </c>
      <c r="H7" s="12">
        <v>19</v>
      </c>
      <c r="I7" s="13"/>
      <c r="J7" s="14"/>
      <c r="K7" s="12">
        <v>0</v>
      </c>
      <c r="L7" s="12">
        <v>10</v>
      </c>
      <c r="M7" s="12">
        <v>0</v>
      </c>
      <c r="N7" s="12"/>
      <c r="O7" s="12">
        <f t="shared" si="3"/>
        <v>10</v>
      </c>
      <c r="P7" s="12">
        <v>16</v>
      </c>
      <c r="Q7" s="12">
        <v>12</v>
      </c>
      <c r="R7" s="11">
        <v>3</v>
      </c>
      <c r="S7" s="11">
        <v>3</v>
      </c>
      <c r="T7" s="11">
        <v>4</v>
      </c>
      <c r="U7" s="11">
        <v>4</v>
      </c>
      <c r="V7" s="11">
        <v>3</v>
      </c>
      <c r="W7" s="12">
        <f t="shared" si="4"/>
        <v>17</v>
      </c>
      <c r="X7" s="15">
        <f t="shared" si="5"/>
        <v>74</v>
      </c>
      <c r="Y7" s="16">
        <v>5</v>
      </c>
      <c r="Z7" t="str">
        <f t="shared" si="6"/>
        <v>5. [b]Paweł Krupa[/b] (Międzyzdroje) 74 pkt (19/0/10/16/12/17)</v>
      </c>
    </row>
    <row r="8" spans="1:33" s="17" customFormat="1" ht="16.5" customHeight="1">
      <c r="A8" s="18">
        <v>2</v>
      </c>
      <c r="B8" s="19" t="s">
        <v>18</v>
      </c>
      <c r="C8" s="19" t="s">
        <v>24</v>
      </c>
      <c r="D8" s="19"/>
      <c r="E8" s="19" t="str">
        <f t="shared" si="0"/>
        <v>Brak</v>
      </c>
      <c r="F8" s="19" t="str">
        <f t="shared" si="1"/>
        <v>[b]</v>
      </c>
      <c r="G8" s="19" t="str">
        <f t="shared" si="2"/>
        <v>[/b]</v>
      </c>
      <c r="H8" s="20">
        <v>18</v>
      </c>
      <c r="I8" s="13"/>
      <c r="J8" s="14"/>
      <c r="K8" s="20">
        <v>0</v>
      </c>
      <c r="L8" s="20">
        <v>5</v>
      </c>
      <c r="M8" s="20">
        <v>12</v>
      </c>
      <c r="N8" s="20"/>
      <c r="O8" s="20">
        <f t="shared" si="3"/>
        <v>17</v>
      </c>
      <c r="P8" s="20">
        <v>15</v>
      </c>
      <c r="Q8" s="20">
        <v>0</v>
      </c>
      <c r="R8" s="19">
        <v>3</v>
      </c>
      <c r="S8" s="19">
        <v>4</v>
      </c>
      <c r="T8" s="19">
        <v>2</v>
      </c>
      <c r="U8" s="19"/>
      <c r="V8" s="19"/>
      <c r="W8" s="20">
        <f t="shared" si="4"/>
        <v>9</v>
      </c>
      <c r="X8" s="15">
        <f t="shared" si="5"/>
        <v>59</v>
      </c>
      <c r="Y8" s="21">
        <v>6</v>
      </c>
      <c r="Z8" t="str">
        <f t="shared" si="6"/>
        <v>6. [b]Tadeusz Książk[/b] (BHG) 59 pkt (18/0/17/15/0/9)</v>
      </c>
      <c r="AA8" s="9"/>
      <c r="AB8" s="9"/>
      <c r="AC8" s="9"/>
      <c r="AD8" s="9"/>
      <c r="AE8" s="9"/>
      <c r="AF8" s="9"/>
      <c r="AG8" s="9"/>
    </row>
    <row r="9" spans="1:33" s="17" customFormat="1" ht="16.5" customHeight="1">
      <c r="A9" s="10">
        <v>6</v>
      </c>
      <c r="B9" s="11" t="s">
        <v>21</v>
      </c>
      <c r="C9" s="11" t="s">
        <v>26</v>
      </c>
      <c r="D9" s="11"/>
      <c r="E9" s="11" t="str">
        <f t="shared" si="0"/>
        <v>Brak</v>
      </c>
      <c r="F9" s="11" t="str">
        <f t="shared" si="1"/>
        <v>[b]</v>
      </c>
      <c r="G9" s="11" t="str">
        <f t="shared" si="2"/>
        <v>[/b]</v>
      </c>
      <c r="H9" s="12">
        <v>14</v>
      </c>
      <c r="I9" s="13"/>
      <c r="J9" s="22"/>
      <c r="K9" s="12">
        <v>0</v>
      </c>
      <c r="L9" s="12">
        <v>10</v>
      </c>
      <c r="M9" s="12">
        <v>0</v>
      </c>
      <c r="N9" s="12"/>
      <c r="O9" s="12">
        <f t="shared" si="3"/>
        <v>10</v>
      </c>
      <c r="P9" s="12">
        <v>14</v>
      </c>
      <c r="Q9" s="12">
        <v>0</v>
      </c>
      <c r="R9" s="11">
        <v>1</v>
      </c>
      <c r="S9" s="11">
        <v>4</v>
      </c>
      <c r="T9" s="11">
        <v>3</v>
      </c>
      <c r="U9" s="11">
        <v>3</v>
      </c>
      <c r="V9" s="11"/>
      <c r="W9" s="12">
        <f t="shared" si="4"/>
        <v>11</v>
      </c>
      <c r="X9" s="15">
        <f t="shared" si="5"/>
        <v>49</v>
      </c>
      <c r="Y9" s="16">
        <v>7</v>
      </c>
      <c r="Z9" t="str">
        <f t="shared" si="6"/>
        <v>7. [b]Magdalena "Kroolik" Kurtiak-Kiedrowska[/b] (PPR) 49 pkt (14/0/10/14/0/11)</v>
      </c>
      <c r="AA9" s="9"/>
      <c r="AB9" s="9"/>
      <c r="AC9" s="9"/>
      <c r="AD9" s="9"/>
      <c r="AE9" s="9"/>
      <c r="AF9" s="9"/>
      <c r="AG9" s="9"/>
    </row>
    <row r="10" spans="1:26" ht="16.5" customHeight="1">
      <c r="A10" s="18">
        <v>5</v>
      </c>
      <c r="B10" s="19" t="s">
        <v>13</v>
      </c>
      <c r="C10" s="19" t="s">
        <v>14</v>
      </c>
      <c r="D10" s="19" t="s">
        <v>14</v>
      </c>
      <c r="E10" s="19" t="str">
        <f t="shared" si="0"/>
        <v>#808080</v>
      </c>
      <c r="F10" s="19" t="str">
        <f t="shared" si="1"/>
        <v>[b][color=#808080]</v>
      </c>
      <c r="G10" s="19" t="str">
        <f t="shared" si="2"/>
        <v>[/color][/b]</v>
      </c>
      <c r="H10" s="20">
        <v>11</v>
      </c>
      <c r="I10" s="22"/>
      <c r="J10" s="23"/>
      <c r="K10" s="20">
        <v>0</v>
      </c>
      <c r="L10" s="20">
        <v>0</v>
      </c>
      <c r="M10" s="20"/>
      <c r="N10" s="20"/>
      <c r="O10" s="20">
        <f t="shared" si="3"/>
        <v>0</v>
      </c>
      <c r="P10" s="20">
        <v>13</v>
      </c>
      <c r="Q10" s="20">
        <v>0</v>
      </c>
      <c r="R10" s="19">
        <v>3</v>
      </c>
      <c r="S10" s="19">
        <v>4</v>
      </c>
      <c r="T10" s="19">
        <v>4</v>
      </c>
      <c r="U10" s="19">
        <v>1</v>
      </c>
      <c r="V10" s="19"/>
      <c r="W10" s="20">
        <f t="shared" si="4"/>
        <v>12</v>
      </c>
      <c r="X10" s="15">
        <f t="shared" si="5"/>
        <v>36</v>
      </c>
      <c r="Y10" s="21">
        <v>8</v>
      </c>
      <c r="Z10" t="str">
        <f t="shared" si="6"/>
        <v>8. [b][color=#808080]Agata "Gollum" Zapor[/color][/b] (CR) 36 pkt (11/0/0/13/0/12)</v>
      </c>
    </row>
    <row r="11" spans="1:33" s="17" customFormat="1" ht="16.5" customHeight="1" thickBot="1">
      <c r="A11" s="34">
        <v>4</v>
      </c>
      <c r="B11" s="35" t="s">
        <v>20</v>
      </c>
      <c r="C11" s="35" t="s">
        <v>25</v>
      </c>
      <c r="D11" s="35"/>
      <c r="E11" s="35" t="str">
        <f t="shared" si="0"/>
        <v>Brak</v>
      </c>
      <c r="F11" s="35" t="str">
        <f t="shared" si="1"/>
        <v>[b]</v>
      </c>
      <c r="G11" s="35" t="str">
        <f t="shared" si="2"/>
        <v>[/b]</v>
      </c>
      <c r="H11" s="36">
        <v>6</v>
      </c>
      <c r="I11" s="37"/>
      <c r="J11" s="38"/>
      <c r="K11" s="36">
        <v>0</v>
      </c>
      <c r="L11" s="67" t="s">
        <v>6</v>
      </c>
      <c r="M11" s="67" t="s">
        <v>6</v>
      </c>
      <c r="N11" s="67" t="s">
        <v>6</v>
      </c>
      <c r="O11" s="67" t="s">
        <v>6</v>
      </c>
      <c r="P11" s="67" t="s">
        <v>6</v>
      </c>
      <c r="Q11" s="67" t="s">
        <v>6</v>
      </c>
      <c r="R11" s="67" t="s">
        <v>6</v>
      </c>
      <c r="S11" s="67" t="s">
        <v>6</v>
      </c>
      <c r="T11" s="67" t="s">
        <v>6</v>
      </c>
      <c r="U11" s="67" t="s">
        <v>6</v>
      </c>
      <c r="V11" s="67" t="s">
        <v>6</v>
      </c>
      <c r="W11" s="67" t="s">
        <v>6</v>
      </c>
      <c r="X11" s="39">
        <f t="shared" si="5"/>
        <v>6</v>
      </c>
      <c r="Y11" s="40">
        <v>9</v>
      </c>
      <c r="Z11" t="str">
        <f t="shared" si="6"/>
        <v>9. [b]Kasia Szreder[/b] (DGCh) 6 pkt (6/0/-/-/-/-)</v>
      </c>
      <c r="AA11" s="9"/>
      <c r="AB11" s="9"/>
      <c r="AC11" s="9"/>
      <c r="AD11" s="9"/>
      <c r="AE11" s="9"/>
      <c r="AF11" s="9"/>
      <c r="AG11" s="9"/>
    </row>
    <row r="12" ht="12.75">
      <c r="X12" s="9"/>
    </row>
    <row r="13" ht="12.75">
      <c r="X13" s="9"/>
    </row>
    <row r="14" spans="1:24" ht="12.75">
      <c r="A14" s="2" t="s">
        <v>24</v>
      </c>
      <c r="B14" t="s">
        <v>27</v>
      </c>
      <c r="X14" s="9"/>
    </row>
    <row r="15" spans="1:24" ht="12.75">
      <c r="A15" s="2" t="s">
        <v>14</v>
      </c>
      <c r="B15" s="26" t="s">
        <v>15</v>
      </c>
      <c r="X15" s="9"/>
    </row>
    <row r="16" spans="1:24" ht="12.75">
      <c r="A16" s="2" t="s">
        <v>25</v>
      </c>
      <c r="B16" s="27" t="s">
        <v>28</v>
      </c>
      <c r="X16" s="9"/>
    </row>
    <row r="17" spans="1:2" ht="12.75">
      <c r="A17" s="2" t="s">
        <v>26</v>
      </c>
      <c r="B17" s="27" t="s">
        <v>29</v>
      </c>
    </row>
    <row r="18" spans="1:2" ht="12.75">
      <c r="A18" s="2" t="s">
        <v>10</v>
      </c>
      <c r="B18" s="27" t="s">
        <v>16</v>
      </c>
    </row>
  </sheetData>
  <mergeCells count="11">
    <mergeCell ref="X1:X2"/>
    <mergeCell ref="Y1:Y2"/>
    <mergeCell ref="I1:K1"/>
    <mergeCell ref="Q1:Q2"/>
    <mergeCell ref="L1:O1"/>
    <mergeCell ref="R1:W1"/>
    <mergeCell ref="A1:A2"/>
    <mergeCell ref="B1:B2"/>
    <mergeCell ref="H1:H2"/>
    <mergeCell ref="P1:P2"/>
    <mergeCell ref="C1:C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K38" sqref="K38"/>
    </sheetView>
  </sheetViews>
  <sheetFormatPr defaultColWidth="9.140625" defaultRowHeight="12.75"/>
  <cols>
    <col min="1" max="1" width="9.57421875" style="2" customWidth="1"/>
    <col min="2" max="2" width="26.28125" style="0" customWidth="1"/>
    <col min="3" max="3" width="12.0039062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13" width="5.7109375" style="0" customWidth="1"/>
    <col min="14" max="14" width="6.7109375" style="28" customWidth="1"/>
    <col min="15" max="15" width="7.28125" style="25" customWidth="1"/>
    <col min="16" max="16" width="6.7109375" style="0" hidden="1" customWidth="1"/>
    <col min="17" max="18" width="6.7109375" style="9" customWidth="1"/>
    <col min="19" max="23" width="9.140625" style="9" customWidth="1"/>
  </cols>
  <sheetData>
    <row r="1" spans="1:23" s="2" customFormat="1" ht="16.5" customHeight="1">
      <c r="A1" s="117" t="s">
        <v>0</v>
      </c>
      <c r="B1" s="119" t="s">
        <v>1</v>
      </c>
      <c r="C1" s="119" t="s">
        <v>2</v>
      </c>
      <c r="D1" s="1"/>
      <c r="E1" s="1"/>
      <c r="F1" s="1"/>
      <c r="G1" s="1"/>
      <c r="H1" s="119">
        <v>1</v>
      </c>
      <c r="I1" s="119">
        <v>2</v>
      </c>
      <c r="J1" s="119">
        <v>3</v>
      </c>
      <c r="K1" s="119">
        <v>4</v>
      </c>
      <c r="L1" s="119">
        <v>5</v>
      </c>
      <c r="M1" s="119">
        <v>6</v>
      </c>
      <c r="N1" s="121" t="s">
        <v>3</v>
      </c>
      <c r="O1" s="123" t="s">
        <v>4</v>
      </c>
      <c r="Q1" s="3"/>
      <c r="R1" s="3"/>
      <c r="S1" s="3"/>
      <c r="T1" s="3"/>
      <c r="U1" s="3"/>
      <c r="V1" s="3"/>
      <c r="W1" s="3"/>
    </row>
    <row r="2" spans="1:23" s="2" customFormat="1" ht="16.5" customHeight="1" thickBot="1">
      <c r="A2" s="118"/>
      <c r="B2" s="120"/>
      <c r="C2" s="120"/>
      <c r="D2" s="4"/>
      <c r="E2" s="4"/>
      <c r="F2" s="4"/>
      <c r="G2" s="4"/>
      <c r="H2" s="120"/>
      <c r="I2" s="120"/>
      <c r="J2" s="120"/>
      <c r="K2" s="120"/>
      <c r="L2" s="120"/>
      <c r="M2" s="120"/>
      <c r="N2" s="122"/>
      <c r="O2" s="124"/>
      <c r="Q2" s="3"/>
      <c r="R2" s="3"/>
      <c r="S2" s="3"/>
      <c r="T2" s="3"/>
      <c r="U2" s="3"/>
      <c r="V2" s="3"/>
      <c r="W2" s="3"/>
    </row>
    <row r="3" spans="1:16" ht="16.5" customHeight="1">
      <c r="A3" s="46">
        <v>5</v>
      </c>
      <c r="B3" s="42" t="s">
        <v>9</v>
      </c>
      <c r="C3" s="42" t="s">
        <v>10</v>
      </c>
      <c r="D3" s="42" t="s">
        <v>11</v>
      </c>
      <c r="E3" s="42" t="str">
        <f>IF(D3="","Brak",IF(D3="Brat","#a91414",IF(D3="Przyjaciel","#7249b6",IF(D3="BS","#20734b",IF(D3="CR","#808080",IF(D3="Nowicjusz","#206cdf",IF(D3="Kompan","#D78428","ERROR")))))))</f>
        <v>#a91414</v>
      </c>
      <c r="F3" s="42" t="str">
        <f>IF(E3="Brak","[b]","[b][color="&amp;E3&amp;"]")</f>
        <v>[b][color=#a91414]</v>
      </c>
      <c r="G3" s="42" t="str">
        <f>IF(E3="Brak","[/b]","[/color][/b]")</f>
        <v>[/color][/b]</v>
      </c>
      <c r="H3" s="44">
        <v>7</v>
      </c>
      <c r="I3" s="44">
        <v>7</v>
      </c>
      <c r="J3" s="44">
        <v>8</v>
      </c>
      <c r="K3" s="44">
        <v>6</v>
      </c>
      <c r="L3" s="44">
        <v>7</v>
      </c>
      <c r="M3" s="44">
        <v>7</v>
      </c>
      <c r="N3" s="8">
        <f>SUM(H3:K3,L3:M3)</f>
        <v>42</v>
      </c>
      <c r="O3" s="104">
        <v>1</v>
      </c>
      <c r="P3" t="str">
        <f>O3&amp;". "&amp;F3&amp;B3&amp;G3&amp;" ("&amp;C3&amp;") "&amp;N3&amp;" pkt ("&amp;H3&amp;"/"&amp;I3&amp;"/"&amp;J3&amp;"/"&amp;K3&amp;"/"&amp;L3&amp;"/"&amp;M3&amp;")"</f>
        <v>1. [b][color=#a91414]Bartłomiej "Gandalf" Zielonka[/color][/b] (KKR) 42 pkt (7/7/8/6/7/7)</v>
      </c>
    </row>
    <row r="4" spans="1:23" s="17" customFormat="1" ht="16.5" customHeight="1">
      <c r="A4" s="10">
        <v>3</v>
      </c>
      <c r="B4" s="11" t="s">
        <v>41</v>
      </c>
      <c r="C4" s="11" t="s">
        <v>10</v>
      </c>
      <c r="D4" s="11" t="s">
        <v>11</v>
      </c>
      <c r="E4" s="11" t="str">
        <f>IF(D4="","Brak",IF(D4="Brat","#a91414",IF(D4="Przyjaciel","#7249b6",IF(D4="BS","#20734b",IF(D4="CR","#808080",IF(D4="Nowicjusz","#206cdf",IF(D4="Kompan","#D78428","ERROR")))))))</f>
        <v>#a91414</v>
      </c>
      <c r="F4" s="11" t="str">
        <f>IF(E4="Brak","[b]","[b][color="&amp;E4&amp;"]")</f>
        <v>[b][color=#a91414]</v>
      </c>
      <c r="G4" s="11" t="str">
        <f>IF(E4="Brak","[/b]","[/color][/b]")</f>
        <v>[/color][/b]</v>
      </c>
      <c r="H4" s="12">
        <v>6</v>
      </c>
      <c r="I4" s="12">
        <v>7</v>
      </c>
      <c r="J4" s="12">
        <v>6</v>
      </c>
      <c r="K4" s="12">
        <v>8</v>
      </c>
      <c r="L4" s="12">
        <v>6</v>
      </c>
      <c r="M4" s="12">
        <v>5</v>
      </c>
      <c r="N4" s="15">
        <f>SUM(H4:K4,L4:M4)</f>
        <v>38</v>
      </c>
      <c r="O4" s="76" t="s">
        <v>78</v>
      </c>
      <c r="P4" t="str">
        <f>O4&amp;". "&amp;F4&amp;B4&amp;G4&amp;" ("&amp;C4&amp;") "&amp;N4&amp;" pkt ("&amp;H4&amp;"/"&amp;I4&amp;"/"&amp;J4&amp;"/"&amp;K4&amp;"/"&amp;L4&amp;"/"&amp;M4&amp;")"</f>
        <v>2. [b][color=#a91414]Krzysztof "Fazik" Brzeziński[/color][/b] (KKR) 38 pkt (6/7/6/8/6/5)</v>
      </c>
      <c r="Q4" s="9"/>
      <c r="R4" s="9"/>
      <c r="S4" s="9"/>
      <c r="T4" s="9"/>
      <c r="U4" s="9"/>
      <c r="V4" s="9"/>
      <c r="W4" s="9"/>
    </row>
    <row r="5" spans="1:23" s="17" customFormat="1" ht="16.5" customHeight="1">
      <c r="A5" s="18">
        <v>1</v>
      </c>
      <c r="B5" s="19" t="s">
        <v>58</v>
      </c>
      <c r="C5" s="19" t="s">
        <v>59</v>
      </c>
      <c r="D5" s="19" t="s">
        <v>34</v>
      </c>
      <c r="E5" s="19" t="str">
        <f>IF(D5="","Brak",IF(D5="Brat","#a91414",IF(D5="Przyjaciel","#7249b6",IF(D5="BS","#20734b",IF(D5="CR","#808080",IF(D5="Nowicjusz","#206cdf",IF(D5="Kompan","#D78428","ERROR")))))))</f>
        <v>#7249b6</v>
      </c>
      <c r="F5" s="19" t="str">
        <f>IF(E5="Brak","[b]","[b][color="&amp;E5&amp;"]")</f>
        <v>[b][color=#7249b6]</v>
      </c>
      <c r="G5" s="19" t="str">
        <f>IF(E5="Brak","[/b]","[/color][/b]")</f>
        <v>[/color][/b]</v>
      </c>
      <c r="H5" s="20">
        <v>6</v>
      </c>
      <c r="I5" s="20">
        <v>4</v>
      </c>
      <c r="J5" s="20">
        <v>7</v>
      </c>
      <c r="K5" s="20">
        <v>5</v>
      </c>
      <c r="L5" s="20">
        <v>8</v>
      </c>
      <c r="M5" s="20">
        <v>7</v>
      </c>
      <c r="N5" s="15">
        <f>SUM(H5:K5,L5:M5)</f>
        <v>37</v>
      </c>
      <c r="O5" s="75" t="s">
        <v>79</v>
      </c>
      <c r="P5" t="str">
        <f>O5&amp;". "&amp;F5&amp;B5&amp;G5&amp;" ("&amp;C5&amp;") "&amp;N5&amp;" pkt ("&amp;H5&amp;"/"&amp;I5&amp;"/"&amp;J5&amp;"/"&amp;K5&amp;"/"&amp;L5&amp;"/"&amp;M5&amp;")"</f>
        <v>3-4. [b][color=#7249b6]Robert Joński[/color][/b] (Rosnowo) 37 pkt (6/4/7/5/8/7)</v>
      </c>
      <c r="Q5" s="9"/>
      <c r="R5" s="9"/>
      <c r="S5" s="9"/>
      <c r="T5" s="9"/>
      <c r="U5" s="9"/>
      <c r="V5" s="9"/>
      <c r="W5" s="9"/>
    </row>
    <row r="6" spans="1:23" s="17" customFormat="1" ht="16.5" customHeight="1">
      <c r="A6" s="10">
        <v>4</v>
      </c>
      <c r="B6" s="11" t="s">
        <v>12</v>
      </c>
      <c r="C6" s="11" t="s">
        <v>10</v>
      </c>
      <c r="D6" s="11" t="s">
        <v>11</v>
      </c>
      <c r="E6" s="11" t="str">
        <f>IF(D6="","Brak",IF(D6="Brat","#a91414",IF(D6="Przyjaciel","#7249b6",IF(D6="BS","#20734b",IF(D6="CR","#808080",IF(D6="Nowicjusz","#206cdf",IF(D6="Kompan","#D78428","ERROR")))))))</f>
        <v>#a91414</v>
      </c>
      <c r="F6" s="11" t="str">
        <f>IF(E6="Brak","[b]","[b][color="&amp;E6&amp;"]")</f>
        <v>[b][color=#a91414]</v>
      </c>
      <c r="G6" s="11" t="str">
        <f>IF(E6="Brak","[/b]","[/color][/b]")</f>
        <v>[/color][/b]</v>
      </c>
      <c r="H6" s="12">
        <v>6</v>
      </c>
      <c r="I6" s="12">
        <v>7</v>
      </c>
      <c r="J6" s="12">
        <v>5</v>
      </c>
      <c r="K6" s="12">
        <v>7</v>
      </c>
      <c r="L6" s="12">
        <v>5</v>
      </c>
      <c r="M6" s="12">
        <v>7</v>
      </c>
      <c r="N6" s="15">
        <f>SUM(H6:K6,L6:M6)</f>
        <v>37</v>
      </c>
      <c r="O6" s="76" t="s">
        <v>79</v>
      </c>
      <c r="P6" t="str">
        <f>O6&amp;". "&amp;F6&amp;B6&amp;G6&amp;" ("&amp;C6&amp;") "&amp;N6&amp;" pkt ("&amp;H6&amp;"/"&amp;I6&amp;"/"&amp;J6&amp;"/"&amp;K6&amp;"/"&amp;L6&amp;"/"&amp;M6&amp;")"</f>
        <v>3-4. [b][color=#a91414]Leszek "Haris" Jęczkowski[/color][/b] (KKR) 37 pkt (6/7/5/7/5/7)</v>
      </c>
      <c r="Q6" s="9"/>
      <c r="R6" s="9"/>
      <c r="S6" s="9"/>
      <c r="T6" s="9"/>
      <c r="U6" s="9"/>
      <c r="V6" s="9"/>
      <c r="W6" s="9"/>
    </row>
    <row r="7" spans="1:23" s="17" customFormat="1" ht="16.5" customHeight="1" thickBot="1">
      <c r="A7" s="48">
        <v>2</v>
      </c>
      <c r="B7" s="38" t="s">
        <v>46</v>
      </c>
      <c r="C7" s="38" t="s">
        <v>43</v>
      </c>
      <c r="D7" s="38" t="s">
        <v>34</v>
      </c>
      <c r="E7" s="38" t="str">
        <f>IF(D7="","Brak",IF(D7="Brat","#a91414",IF(D7="Przyjaciel","#7249b6",IF(D7="BS","#20734b",IF(D7="CR","#808080",IF(D7="Nowicjusz","#206cdf",IF(D7="Kompan","#D78428","ERROR")))))))</f>
        <v>#7249b6</v>
      </c>
      <c r="F7" s="38" t="str">
        <f>IF(E7="Brak","[b]","[b][color="&amp;E7&amp;"]")</f>
        <v>[b][color=#7249b6]</v>
      </c>
      <c r="G7" s="38" t="str">
        <f>IF(E7="Brak","[/b]","[/color][/b]")</f>
        <v>[/color][/b]</v>
      </c>
      <c r="H7" s="45">
        <v>5</v>
      </c>
      <c r="I7" s="45">
        <v>5</v>
      </c>
      <c r="J7" s="45">
        <v>4</v>
      </c>
      <c r="K7" s="45">
        <v>4</v>
      </c>
      <c r="L7" s="45">
        <v>4</v>
      </c>
      <c r="M7" s="45">
        <v>4</v>
      </c>
      <c r="N7" s="39">
        <f>SUM(H7:K7,L7:M7)</f>
        <v>26</v>
      </c>
      <c r="O7" s="49">
        <v>5</v>
      </c>
      <c r="P7" t="str">
        <f>O7&amp;". "&amp;F7&amp;B7&amp;G7&amp;" ("&amp;C7&amp;") "&amp;N7&amp;" pkt ("&amp;H7&amp;"/"&amp;I7&amp;"/"&amp;J7&amp;"/"&amp;K7&amp;"/"&amp;L7&amp;"/"&amp;M7&amp;")"</f>
        <v>5. [b][color=#7249b6]Dorota "Dorotka" Janiszewska[/color][/b] (Sławno) 26 pkt (5/5/4/4/4/4)</v>
      </c>
      <c r="Q7" s="9"/>
      <c r="R7" s="9"/>
      <c r="S7" s="9"/>
      <c r="T7" s="9"/>
      <c r="U7" s="9"/>
      <c r="V7" s="9"/>
      <c r="W7" s="9"/>
    </row>
    <row r="8" ht="12.75">
      <c r="N8" s="9"/>
    </row>
    <row r="9" ht="12.75">
      <c r="N9" s="9"/>
    </row>
    <row r="10" spans="1:14" ht="12.75">
      <c r="A10" s="105" t="s">
        <v>80</v>
      </c>
      <c r="B10" s="26"/>
      <c r="N10" s="9"/>
    </row>
    <row r="11" spans="2:14" ht="12.75">
      <c r="B11" s="27"/>
      <c r="N11" s="9"/>
    </row>
    <row r="12" spans="2:14" ht="12.75">
      <c r="B12" s="26"/>
      <c r="N12" s="9"/>
    </row>
    <row r="13" spans="3:14" ht="12.75">
      <c r="C13" s="106" t="s">
        <v>81</v>
      </c>
      <c r="H13" s="108" t="s">
        <v>60</v>
      </c>
      <c r="I13" s="109" t="s">
        <v>60</v>
      </c>
      <c r="J13" s="109" t="s">
        <v>91</v>
      </c>
      <c r="K13" s="109" t="s">
        <v>91</v>
      </c>
      <c r="L13" s="109" t="s">
        <v>91</v>
      </c>
      <c r="M13" s="109" t="s">
        <v>91</v>
      </c>
      <c r="N13" s="109" t="s">
        <v>92</v>
      </c>
    </row>
    <row r="14" spans="3:14" ht="12.75">
      <c r="C14" s="106" t="s">
        <v>82</v>
      </c>
      <c r="H14" s="109" t="s">
        <v>60</v>
      </c>
      <c r="I14" s="109" t="s">
        <v>91</v>
      </c>
      <c r="J14" s="109" t="s">
        <v>60</v>
      </c>
      <c r="K14" s="109" t="s">
        <v>91</v>
      </c>
      <c r="L14" s="109" t="s">
        <v>60</v>
      </c>
      <c r="M14" s="109" t="s">
        <v>91</v>
      </c>
      <c r="N14" s="109" t="s">
        <v>93</v>
      </c>
    </row>
    <row r="15" spans="3:14" ht="12.75">
      <c r="C15" s="107" t="s">
        <v>83</v>
      </c>
      <c r="H15" s="109" t="s">
        <v>91</v>
      </c>
      <c r="I15" s="109" t="s">
        <v>60</v>
      </c>
      <c r="J15" s="109" t="s">
        <v>91</v>
      </c>
      <c r="K15" s="109" t="s">
        <v>60</v>
      </c>
      <c r="L15" s="109" t="s">
        <v>91</v>
      </c>
      <c r="M15" s="109" t="s">
        <v>91</v>
      </c>
      <c r="N15" s="109" t="s">
        <v>92</v>
      </c>
    </row>
    <row r="16" spans="3:14" ht="12.75">
      <c r="C16" s="107" t="s">
        <v>84</v>
      </c>
      <c r="H16" s="109" t="s">
        <v>60</v>
      </c>
      <c r="I16" s="109" t="s">
        <v>60</v>
      </c>
      <c r="J16" s="109" t="s">
        <v>60</v>
      </c>
      <c r="K16" s="109" t="s">
        <v>60</v>
      </c>
      <c r="L16" s="109" t="s">
        <v>60</v>
      </c>
      <c r="M16" s="109" t="s">
        <v>60</v>
      </c>
      <c r="N16" s="109" t="s">
        <v>94</v>
      </c>
    </row>
    <row r="17" spans="3:14" ht="12.75">
      <c r="C17" s="107" t="s">
        <v>85</v>
      </c>
      <c r="H17" s="109" t="s">
        <v>60</v>
      </c>
      <c r="I17" s="109" t="s">
        <v>91</v>
      </c>
      <c r="J17" s="109" t="s">
        <v>91</v>
      </c>
      <c r="K17" s="109" t="s">
        <v>91</v>
      </c>
      <c r="L17" s="109" t="s">
        <v>60</v>
      </c>
      <c r="M17" s="109" t="s">
        <v>91</v>
      </c>
      <c r="N17" s="109" t="s">
        <v>92</v>
      </c>
    </row>
    <row r="18" spans="3:14" ht="12.75">
      <c r="C18" s="107" t="s">
        <v>86</v>
      </c>
      <c r="H18" s="109" t="s">
        <v>91</v>
      </c>
      <c r="I18" s="109" t="s">
        <v>91</v>
      </c>
      <c r="J18" s="109" t="s">
        <v>91</v>
      </c>
      <c r="K18" s="109" t="s">
        <v>91</v>
      </c>
      <c r="L18" s="109" t="s">
        <v>91</v>
      </c>
      <c r="M18" s="109" t="s">
        <v>91</v>
      </c>
      <c r="N18" s="109" t="s">
        <v>95</v>
      </c>
    </row>
    <row r="19" spans="3:14" ht="12.75">
      <c r="C19" s="107" t="s">
        <v>87</v>
      </c>
      <c r="H19" s="109" t="s">
        <v>91</v>
      </c>
      <c r="I19" s="109" t="s">
        <v>91</v>
      </c>
      <c r="J19" s="109" t="s">
        <v>60</v>
      </c>
      <c r="K19" s="109" t="s">
        <v>91</v>
      </c>
      <c r="L19" s="109" t="s">
        <v>60</v>
      </c>
      <c r="M19" s="109" t="s">
        <v>60</v>
      </c>
      <c r="N19" s="109" t="s">
        <v>93</v>
      </c>
    </row>
    <row r="20" spans="3:14" ht="12.75">
      <c r="C20" s="107" t="s">
        <v>88</v>
      </c>
      <c r="H20" s="109" t="s">
        <v>91</v>
      </c>
      <c r="I20" s="109" t="s">
        <v>91</v>
      </c>
      <c r="J20" s="109" t="s">
        <v>91</v>
      </c>
      <c r="K20" s="109" t="s">
        <v>60</v>
      </c>
      <c r="L20" s="109" t="s">
        <v>91</v>
      </c>
      <c r="M20" s="109" t="s">
        <v>91</v>
      </c>
      <c r="N20" s="109" t="s">
        <v>96</v>
      </c>
    </row>
    <row r="21" spans="3:14" ht="12.75">
      <c r="C21" s="107" t="s">
        <v>89</v>
      </c>
      <c r="H21" s="109" t="s">
        <v>60</v>
      </c>
      <c r="I21" s="109" t="s">
        <v>60</v>
      </c>
      <c r="J21" s="109" t="s">
        <v>60</v>
      </c>
      <c r="K21" s="109" t="s">
        <v>60</v>
      </c>
      <c r="L21" s="109" t="s">
        <v>60</v>
      </c>
      <c r="M21" s="109" t="s">
        <v>60</v>
      </c>
      <c r="N21" s="109" t="s">
        <v>94</v>
      </c>
    </row>
    <row r="22" spans="3:14" ht="12.75">
      <c r="C22" s="107" t="s">
        <v>90</v>
      </c>
      <c r="H22" s="109" t="s">
        <v>60</v>
      </c>
      <c r="I22" s="109" t="s">
        <v>60</v>
      </c>
      <c r="J22" s="109" t="s">
        <v>60</v>
      </c>
      <c r="K22" s="109" t="s">
        <v>60</v>
      </c>
      <c r="L22" s="109" t="s">
        <v>60</v>
      </c>
      <c r="M22" s="109" t="s">
        <v>91</v>
      </c>
      <c r="N22" s="109" t="s">
        <v>97</v>
      </c>
    </row>
    <row r="23" ht="12.75">
      <c r="N23" s="9"/>
    </row>
  </sheetData>
  <mergeCells count="11">
    <mergeCell ref="A1:A2"/>
    <mergeCell ref="B1:B2"/>
    <mergeCell ref="H1:H2"/>
    <mergeCell ref="J1:J2"/>
    <mergeCell ref="C1:C2"/>
    <mergeCell ref="I1:I2"/>
    <mergeCell ref="K1:K2"/>
    <mergeCell ref="N1:N2"/>
    <mergeCell ref="O1:O2"/>
    <mergeCell ref="M1:M2"/>
    <mergeCell ref="L1:L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A2"/>
    </sheetView>
  </sheetViews>
  <sheetFormatPr defaultColWidth="9.140625" defaultRowHeight="12.75"/>
  <cols>
    <col min="1" max="1" width="8.8515625" style="2" customWidth="1"/>
    <col min="2" max="2" width="33.421875" style="0" customWidth="1"/>
    <col min="3" max="3" width="13.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15" width="4.7109375" style="9" customWidth="1"/>
    <col min="16" max="16" width="6.421875" style="9" customWidth="1"/>
    <col min="17" max="17" width="6.7109375" style="28" customWidth="1"/>
    <col min="18" max="18" width="7.28125" style="25" customWidth="1"/>
    <col min="19" max="19" width="6.7109375" style="0" hidden="1" customWidth="1"/>
    <col min="20" max="22" width="6.7109375" style="0" customWidth="1"/>
  </cols>
  <sheetData>
    <row r="1" spans="1:18" s="2" customFormat="1" ht="16.5" customHeight="1">
      <c r="A1" s="127" t="s">
        <v>0</v>
      </c>
      <c r="B1" s="119" t="s">
        <v>1</v>
      </c>
      <c r="C1" s="119" t="s">
        <v>2</v>
      </c>
      <c r="D1" s="1"/>
      <c r="E1" s="1"/>
      <c r="F1" s="1"/>
      <c r="G1" s="1"/>
      <c r="H1" s="130">
        <v>1</v>
      </c>
      <c r="I1" s="130">
        <v>2</v>
      </c>
      <c r="J1" s="132">
        <v>3</v>
      </c>
      <c r="K1" s="132">
        <v>4</v>
      </c>
      <c r="L1" s="130">
        <v>5</v>
      </c>
      <c r="M1" s="130">
        <v>6</v>
      </c>
      <c r="N1" s="130">
        <v>7</v>
      </c>
      <c r="O1" s="130">
        <v>8</v>
      </c>
      <c r="P1" s="132" t="s">
        <v>107</v>
      </c>
      <c r="Q1" s="125" t="s">
        <v>3</v>
      </c>
      <c r="R1" s="123" t="s">
        <v>4</v>
      </c>
    </row>
    <row r="2" spans="1:18" s="2" customFormat="1" ht="16.5" customHeight="1" thickBot="1">
      <c r="A2" s="128"/>
      <c r="B2" s="129"/>
      <c r="C2" s="120"/>
      <c r="D2" s="4"/>
      <c r="E2" s="4"/>
      <c r="F2" s="4"/>
      <c r="G2" s="4"/>
      <c r="H2" s="131"/>
      <c r="I2" s="131"/>
      <c r="J2" s="133"/>
      <c r="K2" s="133"/>
      <c r="L2" s="131"/>
      <c r="M2" s="131"/>
      <c r="N2" s="131"/>
      <c r="O2" s="131"/>
      <c r="P2" s="133"/>
      <c r="Q2" s="126"/>
      <c r="R2" s="124"/>
    </row>
    <row r="3" spans="1:19" s="9" customFormat="1" ht="16.5" customHeight="1">
      <c r="A3" s="33">
        <v>10</v>
      </c>
      <c r="B3" s="6" t="s">
        <v>12</v>
      </c>
      <c r="C3" s="6" t="s">
        <v>10</v>
      </c>
      <c r="D3" s="6" t="s">
        <v>11</v>
      </c>
      <c r="E3" s="6" t="str">
        <f>IF(D3="","Brak",IF(D3="Brat","#a91414",IF(D3="Przyjaciel","#7249b6",IF(D3="BS","#20734b",IF(D3="CR","#808080",IF(D3="Nowicjusz","#206cdf","ERROR"))))))</f>
        <v>#a91414</v>
      </c>
      <c r="F3" s="6" t="str">
        <f aca="true" t="shared" si="0" ref="F3:F13">IF(E3="Brak","[b]","[b][color="&amp;E3&amp;"]")</f>
        <v>[b][color=#a91414]</v>
      </c>
      <c r="G3" s="6" t="str">
        <f aca="true" t="shared" si="1" ref="G3:G13">IF(E3="Brak","[/b]","[/color][/b]")</f>
        <v>[/color][/b]</v>
      </c>
      <c r="H3" s="32">
        <v>6</v>
      </c>
      <c r="I3" s="32">
        <v>4</v>
      </c>
      <c r="J3" s="32">
        <v>5</v>
      </c>
      <c r="K3" s="32">
        <v>20</v>
      </c>
      <c r="L3" s="32">
        <v>0</v>
      </c>
      <c r="M3" s="32">
        <v>28</v>
      </c>
      <c r="N3" s="32">
        <v>16</v>
      </c>
      <c r="O3" s="32">
        <v>5</v>
      </c>
      <c r="P3" s="32"/>
      <c r="Q3" s="8">
        <f aca="true" t="shared" si="2" ref="Q3:Q12">SUM(H3:O3)</f>
        <v>84</v>
      </c>
      <c r="R3" s="111">
        <v>1</v>
      </c>
      <c r="S3" s="9" t="str">
        <f>R3&amp;". "&amp;F3&amp;B3&amp;G3&amp;" ("&amp;C3&amp;") "&amp;Q3&amp;" pkt ("&amp;H3&amp;"/"&amp;I3&amp;"/"&amp;J3&amp;"/"&amp;K3&amp;"/"&amp;L3&amp;"/"&amp;M3&amp;"/"&amp;N3&amp;"/"&amp;O3&amp;")"</f>
        <v>1. [b][color=#a91414]Leszek "Haris" Jęczkowski[/color][/b] (KKR) 84 pkt (6/4/5/20/0/28/16/5)</v>
      </c>
    </row>
    <row r="4" spans="1:19" s="17" customFormat="1" ht="16.5" customHeight="1">
      <c r="A4" s="18">
        <v>8</v>
      </c>
      <c r="B4" s="19" t="s">
        <v>41</v>
      </c>
      <c r="C4" s="19" t="s">
        <v>10</v>
      </c>
      <c r="D4" s="19" t="s">
        <v>11</v>
      </c>
      <c r="E4" s="19" t="str">
        <f aca="true" t="shared" si="3" ref="E4:E11">IF(D4="","Brak",IF(D4="Brat","#a91414",IF(D4="Przyjaciel","#7249b6",IF(D4="BS","#20734b",IF(D4="CR","#808080",IF(D4="Nowicjusz","#206cdf",IF(D4="Kompan","#D78428","ERROR")))))))</f>
        <v>#a91414</v>
      </c>
      <c r="F4" s="19" t="str">
        <f t="shared" si="0"/>
        <v>[b][color=#a91414]</v>
      </c>
      <c r="G4" s="19" t="str">
        <f t="shared" si="1"/>
        <v>[/color][/b]</v>
      </c>
      <c r="H4" s="20">
        <v>18</v>
      </c>
      <c r="I4" s="20">
        <v>4</v>
      </c>
      <c r="J4" s="20">
        <v>13</v>
      </c>
      <c r="K4" s="20">
        <v>10</v>
      </c>
      <c r="L4" s="20">
        <v>8</v>
      </c>
      <c r="M4" s="20">
        <v>12</v>
      </c>
      <c r="N4" s="20">
        <v>6</v>
      </c>
      <c r="O4" s="20">
        <v>0</v>
      </c>
      <c r="P4" s="20"/>
      <c r="Q4" s="15">
        <f t="shared" si="2"/>
        <v>71</v>
      </c>
      <c r="R4" s="112">
        <v>2</v>
      </c>
      <c r="S4" s="9" t="str">
        <f aca="true" t="shared" si="4" ref="S4:S13">R4&amp;". "&amp;F4&amp;B4&amp;G4&amp;" ("&amp;C4&amp;") "&amp;Q4&amp;" pkt ("&amp;H4&amp;"/"&amp;I4&amp;"/"&amp;J4&amp;"/"&amp;K4&amp;"/"&amp;L4&amp;"/"&amp;M4&amp;"/"&amp;N4&amp;"/"&amp;O4&amp;")"</f>
        <v>2. [b][color=#a91414]Krzysztof "Fazik" Brzeziński[/color][/b] (KKR) 71 pkt (18/4/13/10/8/12/6/0)</v>
      </c>
    </row>
    <row r="5" spans="1:19" s="9" customFormat="1" ht="16.5" customHeight="1">
      <c r="A5" s="10">
        <v>6</v>
      </c>
      <c r="B5" s="11" t="s">
        <v>105</v>
      </c>
      <c r="C5" s="11" t="s">
        <v>25</v>
      </c>
      <c r="D5" s="11"/>
      <c r="E5" s="11" t="str">
        <f t="shared" si="3"/>
        <v>Brak</v>
      </c>
      <c r="F5" s="11" t="str">
        <f t="shared" si="0"/>
        <v>[b]</v>
      </c>
      <c r="G5" s="11" t="str">
        <f t="shared" si="1"/>
        <v>[/b]</v>
      </c>
      <c r="H5" s="12">
        <v>20</v>
      </c>
      <c r="I5" s="12">
        <v>8</v>
      </c>
      <c r="J5" s="12">
        <v>6</v>
      </c>
      <c r="K5" s="12">
        <v>8</v>
      </c>
      <c r="L5" s="12">
        <v>0</v>
      </c>
      <c r="M5" s="12">
        <v>14</v>
      </c>
      <c r="N5" s="12">
        <v>12</v>
      </c>
      <c r="O5" s="12">
        <v>0</v>
      </c>
      <c r="P5" s="12"/>
      <c r="Q5" s="15">
        <f t="shared" si="2"/>
        <v>68</v>
      </c>
      <c r="R5" s="113">
        <v>3</v>
      </c>
      <c r="S5" s="9" t="str">
        <f t="shared" si="4"/>
        <v>3. [b]Jerzy "Jurgen" Szreder[/b] (DGCh) 68 pkt (20/8/6/8/0/14/12/0)</v>
      </c>
    </row>
    <row r="6" spans="1:19" s="9" customFormat="1" ht="16.5" customHeight="1">
      <c r="A6" s="18">
        <v>9</v>
      </c>
      <c r="B6" s="19" t="s">
        <v>46</v>
      </c>
      <c r="C6" s="19" t="s">
        <v>43</v>
      </c>
      <c r="D6" s="19" t="s">
        <v>34</v>
      </c>
      <c r="E6" s="19" t="str">
        <f t="shared" si="3"/>
        <v>#7249b6</v>
      </c>
      <c r="F6" s="19" t="str">
        <f t="shared" si="0"/>
        <v>[b][color=#7249b6]</v>
      </c>
      <c r="G6" s="19" t="str">
        <f t="shared" si="1"/>
        <v>[/color][/b]</v>
      </c>
      <c r="H6" s="20">
        <v>6</v>
      </c>
      <c r="I6" s="20">
        <v>4</v>
      </c>
      <c r="J6" s="20">
        <v>11</v>
      </c>
      <c r="K6" s="20">
        <v>10</v>
      </c>
      <c r="L6" s="20">
        <v>14</v>
      </c>
      <c r="M6" s="20">
        <v>6</v>
      </c>
      <c r="N6" s="20">
        <v>2</v>
      </c>
      <c r="O6" s="20">
        <v>9</v>
      </c>
      <c r="P6" s="20"/>
      <c r="Q6" s="15">
        <f t="shared" si="2"/>
        <v>62</v>
      </c>
      <c r="R6" s="112">
        <v>4</v>
      </c>
      <c r="S6" s="9" t="str">
        <f t="shared" si="4"/>
        <v>4. [b][color=#7249b6]Dorota "Dorotka" Janiszewska[/color][/b] (Sławno) 62 pkt (6/4/11/10/14/6/2/9)</v>
      </c>
    </row>
    <row r="7" spans="1:19" s="9" customFormat="1" ht="16.5" customHeight="1">
      <c r="A7" s="10">
        <v>2</v>
      </c>
      <c r="B7" s="11" t="s">
        <v>18</v>
      </c>
      <c r="C7" s="11" t="s">
        <v>24</v>
      </c>
      <c r="D7" s="11"/>
      <c r="E7" s="11" t="str">
        <f t="shared" si="3"/>
        <v>Brak</v>
      </c>
      <c r="F7" s="11" t="str">
        <f t="shared" si="0"/>
        <v>[b]</v>
      </c>
      <c r="G7" s="11" t="str">
        <f t="shared" si="1"/>
        <v>[/b]</v>
      </c>
      <c r="H7" s="12">
        <v>14</v>
      </c>
      <c r="I7" s="12">
        <v>0</v>
      </c>
      <c r="J7" s="12">
        <v>5</v>
      </c>
      <c r="K7" s="12">
        <v>8</v>
      </c>
      <c r="L7" s="12">
        <v>4</v>
      </c>
      <c r="M7" s="12">
        <v>2</v>
      </c>
      <c r="N7" s="12">
        <v>12</v>
      </c>
      <c r="O7" s="12">
        <v>11</v>
      </c>
      <c r="P7" s="12"/>
      <c r="Q7" s="15">
        <f t="shared" si="2"/>
        <v>56</v>
      </c>
      <c r="R7" s="114">
        <v>5</v>
      </c>
      <c r="S7" s="9" t="str">
        <f t="shared" si="4"/>
        <v>5. [b]Tadeusz Książk[/b] (BHG) 56 pkt (14/0/5/8/4/2/12/11)</v>
      </c>
    </row>
    <row r="8" spans="1:19" s="9" customFormat="1" ht="16.5" customHeight="1">
      <c r="A8" s="18">
        <v>11</v>
      </c>
      <c r="B8" s="19" t="s">
        <v>9</v>
      </c>
      <c r="C8" s="19" t="s">
        <v>10</v>
      </c>
      <c r="D8" s="19" t="s">
        <v>11</v>
      </c>
      <c r="E8" s="19" t="str">
        <f t="shared" si="3"/>
        <v>#a91414</v>
      </c>
      <c r="F8" s="19" t="str">
        <f t="shared" si="0"/>
        <v>[b][color=#a91414]</v>
      </c>
      <c r="G8" s="19" t="str">
        <f t="shared" si="1"/>
        <v>[/color][/b]</v>
      </c>
      <c r="H8" s="20">
        <v>4</v>
      </c>
      <c r="I8" s="20">
        <v>4</v>
      </c>
      <c r="J8" s="20">
        <v>6</v>
      </c>
      <c r="K8" s="20">
        <v>16</v>
      </c>
      <c r="L8" s="20">
        <v>6</v>
      </c>
      <c r="M8" s="20">
        <v>4</v>
      </c>
      <c r="N8" s="20">
        <v>10</v>
      </c>
      <c r="O8" s="20">
        <v>4</v>
      </c>
      <c r="P8" s="19"/>
      <c r="Q8" s="15">
        <f t="shared" si="2"/>
        <v>54</v>
      </c>
      <c r="R8" s="112">
        <v>6</v>
      </c>
      <c r="S8" s="9" t="str">
        <f t="shared" si="4"/>
        <v>6. [b][color=#a91414]Bartłomiej "Gandalf" Zielonka[/color][/b] (KKR) 54 pkt (4/4/6/16/6/4/10/4)</v>
      </c>
    </row>
    <row r="9" spans="1:19" s="9" customFormat="1" ht="16.5" customHeight="1">
      <c r="A9" s="10">
        <v>4</v>
      </c>
      <c r="B9" s="11" t="s">
        <v>102</v>
      </c>
      <c r="C9" s="11" t="s">
        <v>103</v>
      </c>
      <c r="D9" s="11"/>
      <c r="E9" s="11" t="str">
        <f t="shared" si="3"/>
        <v>Brak</v>
      </c>
      <c r="F9" s="11" t="str">
        <f t="shared" si="0"/>
        <v>[b]</v>
      </c>
      <c r="G9" s="11" t="str">
        <f t="shared" si="1"/>
        <v>[/b]</v>
      </c>
      <c r="H9" s="12">
        <v>12</v>
      </c>
      <c r="I9" s="12">
        <v>6</v>
      </c>
      <c r="J9" s="12">
        <v>10</v>
      </c>
      <c r="K9" s="12">
        <v>6</v>
      </c>
      <c r="L9" s="12">
        <v>6</v>
      </c>
      <c r="M9" s="12">
        <v>10</v>
      </c>
      <c r="N9" s="12">
        <v>2</v>
      </c>
      <c r="O9" s="12">
        <v>1</v>
      </c>
      <c r="P9" s="12"/>
      <c r="Q9" s="15">
        <f t="shared" si="2"/>
        <v>53</v>
      </c>
      <c r="R9" s="113">
        <v>7</v>
      </c>
      <c r="S9" s="9" t="str">
        <f t="shared" si="4"/>
        <v>7. [b]Jarek Draws[/b] (MM) 53 pkt (12/6/10/6/6/10/2/1)</v>
      </c>
    </row>
    <row r="10" spans="1:19" s="9" customFormat="1" ht="16.5" customHeight="1">
      <c r="A10" s="18">
        <v>7</v>
      </c>
      <c r="B10" s="19" t="s">
        <v>106</v>
      </c>
      <c r="C10" s="19" t="s">
        <v>25</v>
      </c>
      <c r="D10" s="19"/>
      <c r="E10" s="19" t="str">
        <f t="shared" si="3"/>
        <v>Brak</v>
      </c>
      <c r="F10" s="19" t="str">
        <f t="shared" si="0"/>
        <v>[b]</v>
      </c>
      <c r="G10" s="19" t="str">
        <f t="shared" si="1"/>
        <v>[/b]</v>
      </c>
      <c r="H10" s="20">
        <v>10</v>
      </c>
      <c r="I10" s="20">
        <v>4</v>
      </c>
      <c r="J10" s="20">
        <v>3</v>
      </c>
      <c r="K10" s="20">
        <v>10</v>
      </c>
      <c r="L10" s="20">
        <v>0</v>
      </c>
      <c r="M10" s="20">
        <v>6</v>
      </c>
      <c r="N10" s="20">
        <v>4</v>
      </c>
      <c r="O10" s="20">
        <v>0</v>
      </c>
      <c r="P10" s="20"/>
      <c r="Q10" s="15">
        <f t="shared" si="2"/>
        <v>37</v>
      </c>
      <c r="R10" s="112">
        <v>8</v>
      </c>
      <c r="S10" s="9" t="str">
        <f t="shared" si="4"/>
        <v>8. [b]Marian "Szwagier" Friede[/b] (DGCh) 37 pkt (10/4/3/10/0/6/4/0)</v>
      </c>
    </row>
    <row r="11" spans="1:19" s="9" customFormat="1" ht="16.5" customHeight="1">
      <c r="A11" s="10">
        <v>3</v>
      </c>
      <c r="B11" s="11" t="s">
        <v>101</v>
      </c>
      <c r="C11" s="11" t="s">
        <v>25</v>
      </c>
      <c r="D11" s="11"/>
      <c r="E11" s="11" t="str">
        <f t="shared" si="3"/>
        <v>Brak</v>
      </c>
      <c r="F11" s="11" t="str">
        <f t="shared" si="0"/>
        <v>[b]</v>
      </c>
      <c r="G11" s="11" t="str">
        <f t="shared" si="1"/>
        <v>[/b]</v>
      </c>
      <c r="H11" s="12">
        <v>16</v>
      </c>
      <c r="I11" s="12">
        <v>6</v>
      </c>
      <c r="J11" s="12">
        <v>1</v>
      </c>
      <c r="K11" s="12">
        <v>2</v>
      </c>
      <c r="L11" s="12">
        <v>0</v>
      </c>
      <c r="M11" s="12">
        <v>0</v>
      </c>
      <c r="N11" s="12">
        <v>4</v>
      </c>
      <c r="O11" s="12">
        <v>0</v>
      </c>
      <c r="P11" s="12"/>
      <c r="Q11" s="15">
        <f t="shared" si="2"/>
        <v>29</v>
      </c>
      <c r="R11" s="113">
        <v>9</v>
      </c>
      <c r="S11" s="9" t="str">
        <f t="shared" si="4"/>
        <v>9. [b]ks. Franciszek "Francesco" Pudlewski[/b] (DGCh) 29 pkt (16/6/1/2/0/0/4/0)</v>
      </c>
    </row>
    <row r="12" spans="1:19" s="9" customFormat="1" ht="16.5" customHeight="1">
      <c r="A12" s="18">
        <v>1</v>
      </c>
      <c r="B12" s="19" t="s">
        <v>100</v>
      </c>
      <c r="C12" s="19" t="s">
        <v>98</v>
      </c>
      <c r="D12" s="19"/>
      <c r="E12" s="19" t="str">
        <f>IF(D12="","Brak",IF(D12="Brat","#a91414",IF(D12="Przyjaciel","#7249b6",IF(D12="BS","#20734b",IF(D12="CR","#808080",IF(D12="Nowicjusz","#206cdf","ERROR"))))))</f>
        <v>Brak</v>
      </c>
      <c r="F12" s="19" t="str">
        <f t="shared" si="0"/>
        <v>[b]</v>
      </c>
      <c r="G12" s="19" t="str">
        <f t="shared" si="1"/>
        <v>[/b]</v>
      </c>
      <c r="H12" s="20">
        <v>0</v>
      </c>
      <c r="I12" s="20">
        <v>2</v>
      </c>
      <c r="J12" s="20">
        <v>0</v>
      </c>
      <c r="K12" s="20">
        <v>2</v>
      </c>
      <c r="L12" s="20">
        <v>2</v>
      </c>
      <c r="M12" s="20">
        <v>2</v>
      </c>
      <c r="N12" s="20">
        <v>0</v>
      </c>
      <c r="O12" s="20">
        <v>20</v>
      </c>
      <c r="P12" s="110"/>
      <c r="Q12" s="15">
        <f t="shared" si="2"/>
        <v>28</v>
      </c>
      <c r="R12" s="115">
        <v>10</v>
      </c>
      <c r="S12" s="9" t="str">
        <f t="shared" si="4"/>
        <v>10. [b]Kamil Kilijanek[/b] (KC) 28 pkt (0/2/0/2/2/2/0/20)</v>
      </c>
    </row>
    <row r="13" spans="1:19" s="17" customFormat="1" ht="16.5" customHeight="1" thickBot="1">
      <c r="A13" s="34">
        <v>5</v>
      </c>
      <c r="B13" s="35" t="s">
        <v>104</v>
      </c>
      <c r="C13" s="35" t="s">
        <v>25</v>
      </c>
      <c r="D13" s="35"/>
      <c r="E13" s="35" t="str">
        <f>IF(D13="","Brak",IF(D13="Brat","#a91414",IF(D13="Przyjaciel","#7249b6",IF(D13="BS","#20734b",IF(D13="CR","#808080",IF(D13="Nowicjusz","#206cdf",IF(D13="Kompan","#D78428","ERROR")))))))</f>
        <v>Brak</v>
      </c>
      <c r="F13" s="35" t="str">
        <f t="shared" si="0"/>
        <v>[b]</v>
      </c>
      <c r="G13" s="35" t="str">
        <f t="shared" si="1"/>
        <v>[/b]</v>
      </c>
      <c r="H13" s="36">
        <v>4</v>
      </c>
      <c r="I13" s="36">
        <v>6</v>
      </c>
      <c r="J13" s="36">
        <v>0</v>
      </c>
      <c r="K13" s="36">
        <v>2</v>
      </c>
      <c r="L13" s="36">
        <v>0</v>
      </c>
      <c r="M13" s="36">
        <v>2</v>
      </c>
      <c r="N13" s="36">
        <v>0</v>
      </c>
      <c r="O13" s="36">
        <v>0</v>
      </c>
      <c r="P13" s="36">
        <v>5</v>
      </c>
      <c r="Q13" s="39">
        <f>SUM(H13:P13)</f>
        <v>19</v>
      </c>
      <c r="R13" s="116">
        <v>11</v>
      </c>
      <c r="S13" s="9" t="str">
        <f t="shared" si="4"/>
        <v>11. [b]Katarzyna Szreder[/b] (DGCh) 19 pkt (4/6/0/2/0/2/0/0)</v>
      </c>
    </row>
    <row r="16" spans="1:2" ht="12.75">
      <c r="A16" s="2" t="s">
        <v>98</v>
      </c>
      <c r="B16" s="63" t="s">
        <v>99</v>
      </c>
    </row>
    <row r="17" spans="1:2" ht="12.75">
      <c r="A17" s="2" t="s">
        <v>24</v>
      </c>
      <c r="B17" s="63" t="s">
        <v>108</v>
      </c>
    </row>
    <row r="18" spans="1:2" ht="12.75">
      <c r="A18" s="2" t="s">
        <v>25</v>
      </c>
      <c r="B18" s="63" t="s">
        <v>28</v>
      </c>
    </row>
    <row r="19" spans="1:2" ht="12.75">
      <c r="A19" s="2" t="s">
        <v>103</v>
      </c>
      <c r="B19" s="63" t="s">
        <v>109</v>
      </c>
    </row>
    <row r="20" spans="1:2" ht="12.75">
      <c r="A20" s="2" t="s">
        <v>10</v>
      </c>
      <c r="B20" s="26" t="s">
        <v>16</v>
      </c>
    </row>
    <row r="33" spans="8:15" ht="12.75">
      <c r="H33" s="103"/>
      <c r="I33" s="103"/>
      <c r="J33" s="103"/>
      <c r="K33" s="103"/>
      <c r="L33" s="103"/>
      <c r="M33" s="103"/>
      <c r="N33" s="103"/>
      <c r="O33" s="103"/>
    </row>
    <row r="34" spans="8:15" ht="12.75">
      <c r="H34" s="103"/>
      <c r="I34" s="103"/>
      <c r="J34" s="103"/>
      <c r="K34" s="103"/>
      <c r="L34" s="103"/>
      <c r="M34" s="103"/>
      <c r="N34" s="103"/>
      <c r="O34" s="103"/>
    </row>
    <row r="35" spans="8:15" ht="12.75">
      <c r="H35" s="103"/>
      <c r="I35" s="103"/>
      <c r="J35" s="103"/>
      <c r="K35" s="103"/>
      <c r="L35" s="103"/>
      <c r="M35" s="103"/>
      <c r="N35" s="103"/>
      <c r="O35" s="103"/>
    </row>
    <row r="36" spans="8:15" ht="12.75">
      <c r="H36" s="103"/>
      <c r="I36" s="103"/>
      <c r="J36" s="103"/>
      <c r="K36" s="103"/>
      <c r="L36" s="103"/>
      <c r="M36" s="103"/>
      <c r="N36" s="103"/>
      <c r="O36" s="103"/>
    </row>
    <row r="37" spans="8:15" ht="12.75">
      <c r="H37" s="103"/>
      <c r="I37" s="103"/>
      <c r="J37" s="103"/>
      <c r="K37" s="103"/>
      <c r="L37" s="103"/>
      <c r="M37" s="103"/>
      <c r="N37" s="103"/>
      <c r="O37" s="103"/>
    </row>
    <row r="38" spans="8:15" ht="12.75">
      <c r="H38" s="103"/>
      <c r="I38" s="103"/>
      <c r="J38" s="103"/>
      <c r="K38" s="103"/>
      <c r="L38" s="103"/>
      <c r="M38" s="103"/>
      <c r="N38" s="103"/>
      <c r="O38" s="103"/>
    </row>
    <row r="39" spans="8:15" ht="12.75">
      <c r="H39" s="103"/>
      <c r="I39" s="103"/>
      <c r="J39" s="103"/>
      <c r="K39" s="103"/>
      <c r="L39" s="103"/>
      <c r="M39" s="103"/>
      <c r="N39" s="103"/>
      <c r="O39" s="103"/>
    </row>
    <row r="40" spans="8:15" ht="12.75">
      <c r="H40" s="103"/>
      <c r="I40" s="103"/>
      <c r="J40" s="103"/>
      <c r="K40" s="103"/>
      <c r="L40" s="103"/>
      <c r="M40" s="103"/>
      <c r="N40" s="103"/>
      <c r="O40" s="103"/>
    </row>
    <row r="41" spans="8:15" ht="12.75">
      <c r="H41" s="103"/>
      <c r="I41" s="103"/>
      <c r="J41" s="103"/>
      <c r="K41" s="103"/>
      <c r="L41" s="103"/>
      <c r="M41" s="103"/>
      <c r="N41" s="103"/>
      <c r="O41" s="103"/>
    </row>
    <row r="42" spans="8:15" ht="12.75">
      <c r="H42" s="103"/>
      <c r="I42" s="103"/>
      <c r="J42" s="103"/>
      <c r="K42" s="103"/>
      <c r="L42" s="103"/>
      <c r="M42" s="103"/>
      <c r="N42" s="103"/>
      <c r="O42" s="103"/>
    </row>
    <row r="43" spans="8:15" ht="12.75">
      <c r="H43" s="103"/>
      <c r="I43" s="103"/>
      <c r="J43" s="103"/>
      <c r="K43" s="103"/>
      <c r="L43" s="103"/>
      <c r="M43" s="103"/>
      <c r="N43" s="103"/>
      <c r="O43" s="103"/>
    </row>
  </sheetData>
  <mergeCells count="14">
    <mergeCell ref="O1:O2"/>
    <mergeCell ref="J1:J2"/>
    <mergeCell ref="Q1:Q2"/>
    <mergeCell ref="R1:R2"/>
    <mergeCell ref="P1:P2"/>
    <mergeCell ref="M1:M2"/>
    <mergeCell ref="K1:K2"/>
    <mergeCell ref="L1:L2"/>
    <mergeCell ref="N1:N2"/>
    <mergeCell ref="A1:A2"/>
    <mergeCell ref="B1:B2"/>
    <mergeCell ref="H1:H2"/>
    <mergeCell ref="I1:I2"/>
    <mergeCell ref="C1:C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8"/>
  <sheetViews>
    <sheetView tabSelected="1" workbookViewId="0" topLeftCell="A1">
      <selection activeCell="S12" sqref="S12"/>
    </sheetView>
  </sheetViews>
  <sheetFormatPr defaultColWidth="9.140625" defaultRowHeight="12.75"/>
  <cols>
    <col min="1" max="1" width="8.8515625" style="2" customWidth="1"/>
    <col min="2" max="2" width="33.421875" style="0" customWidth="1"/>
    <col min="3" max="3" width="13.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9" width="4.7109375" style="9" customWidth="1"/>
    <col min="10" max="11" width="3.7109375" style="9" customWidth="1"/>
    <col min="12" max="16" width="4.7109375" style="9" customWidth="1"/>
    <col min="17" max="20" width="3.7109375" style="9" customWidth="1"/>
    <col min="21" max="21" width="4.7109375" style="9" customWidth="1"/>
    <col min="22" max="26" width="3.7109375" style="9" customWidth="1"/>
    <col min="27" max="27" width="4.7109375" style="9" customWidth="1"/>
    <col min="28" max="28" width="6.7109375" style="28" customWidth="1"/>
    <col min="29" max="29" width="7.28125" style="25" customWidth="1"/>
    <col min="30" max="30" width="6.7109375" style="0" hidden="1" customWidth="1"/>
    <col min="31" max="33" width="6.7109375" style="0" customWidth="1"/>
  </cols>
  <sheetData>
    <row r="1" spans="1:29" s="2" customFormat="1" ht="16.5" customHeight="1">
      <c r="A1" s="127" t="s">
        <v>0</v>
      </c>
      <c r="B1" s="119" t="s">
        <v>1</v>
      </c>
      <c r="C1" s="119" t="s">
        <v>2</v>
      </c>
      <c r="D1" s="1"/>
      <c r="E1" s="1"/>
      <c r="F1" s="1"/>
      <c r="G1" s="1"/>
      <c r="H1" s="130">
        <v>1</v>
      </c>
      <c r="I1" s="130">
        <v>2</v>
      </c>
      <c r="J1" s="130">
        <v>3</v>
      </c>
      <c r="K1" s="130"/>
      <c r="L1" s="130"/>
      <c r="M1" s="132">
        <v>4</v>
      </c>
      <c r="N1" s="130">
        <v>5</v>
      </c>
      <c r="O1" s="130">
        <v>6</v>
      </c>
      <c r="P1" s="130">
        <v>7</v>
      </c>
      <c r="Q1" s="130">
        <v>8</v>
      </c>
      <c r="R1" s="130"/>
      <c r="S1" s="130"/>
      <c r="T1" s="130"/>
      <c r="U1" s="130"/>
      <c r="V1" s="130">
        <v>9</v>
      </c>
      <c r="W1" s="130"/>
      <c r="X1" s="130"/>
      <c r="Y1" s="130"/>
      <c r="Z1" s="130"/>
      <c r="AA1" s="130"/>
      <c r="AB1" s="125" t="s">
        <v>3</v>
      </c>
      <c r="AC1" s="123" t="s">
        <v>4</v>
      </c>
    </row>
    <row r="2" spans="1:29" s="2" customFormat="1" ht="16.5" customHeight="1" thickBot="1">
      <c r="A2" s="128"/>
      <c r="B2" s="129"/>
      <c r="C2" s="120"/>
      <c r="D2" s="4"/>
      <c r="E2" s="4"/>
      <c r="F2" s="4"/>
      <c r="G2" s="4"/>
      <c r="H2" s="131"/>
      <c r="I2" s="131"/>
      <c r="J2" s="43" t="s">
        <v>5</v>
      </c>
      <c r="K2" s="43" t="s">
        <v>6</v>
      </c>
      <c r="L2" s="43" t="s">
        <v>7</v>
      </c>
      <c r="M2" s="133"/>
      <c r="N2" s="131"/>
      <c r="O2" s="131"/>
      <c r="P2" s="131"/>
      <c r="Q2" s="43">
        <v>20</v>
      </c>
      <c r="R2" s="43">
        <v>25</v>
      </c>
      <c r="S2" s="43">
        <v>30</v>
      </c>
      <c r="T2" s="43">
        <v>35</v>
      </c>
      <c r="U2" s="43" t="s">
        <v>7</v>
      </c>
      <c r="V2" s="43">
        <v>1</v>
      </c>
      <c r="W2" s="43">
        <v>2</v>
      </c>
      <c r="X2" s="43">
        <v>3</v>
      </c>
      <c r="Y2" s="43">
        <v>4</v>
      </c>
      <c r="Z2" s="43">
        <v>5</v>
      </c>
      <c r="AA2" s="43" t="s">
        <v>7</v>
      </c>
      <c r="AB2" s="126"/>
      <c r="AC2" s="124"/>
    </row>
    <row r="3" spans="1:30" s="9" customFormat="1" ht="16.5" customHeight="1">
      <c r="A3" s="144">
        <v>6</v>
      </c>
      <c r="B3" s="145" t="s">
        <v>9</v>
      </c>
      <c r="C3" s="145" t="s">
        <v>10</v>
      </c>
      <c r="D3" s="145" t="s">
        <v>11</v>
      </c>
      <c r="E3" s="145" t="str">
        <f>IF(D3="","Brak",IF(D3="Brat","#a91414",IF(D3="Przyjaciel","#7249b6",IF(D3="BS","#20734b",IF(D3="CR","#808080",IF(D3="Nowicjusz","#206cdf",IF(D3="Kompan","#D78428","ERROR")))))))</f>
        <v>#a91414</v>
      </c>
      <c r="F3" s="145" t="str">
        <f>IF(E3="Brak","[b]","[b][color="&amp;E3&amp;"]")</f>
        <v>[b][color=#a91414]</v>
      </c>
      <c r="G3" s="145" t="str">
        <f>IF(E3="Brak","[/b]","[/color][/b]")</f>
        <v>[/color][/b]</v>
      </c>
      <c r="H3" s="146">
        <v>21</v>
      </c>
      <c r="I3" s="146">
        <v>14</v>
      </c>
      <c r="J3" s="83"/>
      <c r="K3" s="85"/>
      <c r="L3" s="146">
        <v>5</v>
      </c>
      <c r="M3" s="146">
        <v>13</v>
      </c>
      <c r="N3" s="146">
        <v>16</v>
      </c>
      <c r="O3" s="146">
        <v>16</v>
      </c>
      <c r="P3" s="146">
        <v>22</v>
      </c>
      <c r="Q3" s="145">
        <v>3</v>
      </c>
      <c r="R3" s="145">
        <v>4</v>
      </c>
      <c r="S3" s="145">
        <v>5</v>
      </c>
      <c r="T3" s="145">
        <v>0</v>
      </c>
      <c r="U3" s="146">
        <f>SUM(Q3:T3)</f>
        <v>12</v>
      </c>
      <c r="V3" s="145">
        <v>5</v>
      </c>
      <c r="W3" s="145">
        <v>2</v>
      </c>
      <c r="X3" s="145">
        <v>4</v>
      </c>
      <c r="Y3" s="145">
        <v>5</v>
      </c>
      <c r="Z3" s="145">
        <v>2</v>
      </c>
      <c r="AA3" s="146">
        <f>SUM(V3:Z3)</f>
        <v>18</v>
      </c>
      <c r="AB3" s="8">
        <f>SUM(H3:I3,L3:P3,U3:U3,AA3:AA3)</f>
        <v>137</v>
      </c>
      <c r="AC3" s="147">
        <v>1</v>
      </c>
      <c r="AD3" s="9" t="str">
        <f>AC3&amp;". "&amp;F3&amp;B3&amp;G3&amp;" ("&amp;C3&amp;") "&amp;AB3&amp;" pkt ("&amp;H3&amp;"/"&amp;I3&amp;"/"&amp;L3&amp;"/"&amp;M3&amp;"/"&amp;N3&amp;"/"&amp;O3&amp;"/"&amp;P3&amp;"/"&amp;U3&amp;"/"&amp;AA3&amp;")"</f>
        <v>1. [b][color=#a91414]Bartłomiej "Gandalf" Zielonka[/color][/b] (KKR) 137 pkt (21/14/5/13/16/16/22/12/18)</v>
      </c>
    </row>
    <row r="4" spans="1:30" s="17" customFormat="1" ht="16.5" customHeight="1">
      <c r="A4" s="10">
        <v>5</v>
      </c>
      <c r="B4" s="11" t="s">
        <v>12</v>
      </c>
      <c r="C4" s="11" t="s">
        <v>10</v>
      </c>
      <c r="D4" s="11" t="s">
        <v>11</v>
      </c>
      <c r="E4" s="11" t="str">
        <f>IF(D4="","Brak",IF(D4="Brat","#a91414",IF(D4="Przyjaciel","#7249b6",IF(D4="BS","#20734b",IF(D4="CR","#808080",IF(D4="Nowicjusz","#206cdf",IF(D4="Kompan","#D78428","ERROR")))))))</f>
        <v>#a91414</v>
      </c>
      <c r="F4" s="11" t="str">
        <f>IF(E4="Brak","[b]","[b][color="&amp;E4&amp;"]")</f>
        <v>[b][color=#a91414]</v>
      </c>
      <c r="G4" s="11" t="str">
        <f>IF(E4="Brak","[/b]","[/color][/b]")</f>
        <v>[/color][/b]</v>
      </c>
      <c r="H4" s="12">
        <v>19</v>
      </c>
      <c r="I4" s="12">
        <v>19</v>
      </c>
      <c r="J4" s="52"/>
      <c r="K4" s="54"/>
      <c r="L4" s="12">
        <v>10</v>
      </c>
      <c r="M4" s="12">
        <v>10</v>
      </c>
      <c r="N4" s="12">
        <v>11</v>
      </c>
      <c r="O4" s="12">
        <v>16</v>
      </c>
      <c r="P4" s="12">
        <v>12</v>
      </c>
      <c r="Q4" s="11">
        <v>0</v>
      </c>
      <c r="R4" s="11"/>
      <c r="S4" s="11"/>
      <c r="T4" s="11"/>
      <c r="U4" s="12">
        <f>SUM(Q4:T4)</f>
        <v>0</v>
      </c>
      <c r="V4" s="11">
        <v>5</v>
      </c>
      <c r="W4" s="11">
        <v>3</v>
      </c>
      <c r="X4" s="11">
        <v>4</v>
      </c>
      <c r="Y4" s="11">
        <v>4</v>
      </c>
      <c r="Z4" s="11">
        <v>3</v>
      </c>
      <c r="AA4" s="12">
        <f>SUM(V4:Z4)</f>
        <v>19</v>
      </c>
      <c r="AB4" s="15">
        <f>SUM(H4:I4,L4:P4,U4:U4,AA4:AA4)</f>
        <v>116</v>
      </c>
      <c r="AC4" s="16">
        <v>2</v>
      </c>
      <c r="AD4" s="9" t="str">
        <f>AC4&amp;". "&amp;F4&amp;B4&amp;G4&amp;" ("&amp;C4&amp;") "&amp;AB4&amp;" pkt ("&amp;H4&amp;"/"&amp;I4&amp;"/"&amp;L4&amp;"/"&amp;M4&amp;"/"&amp;N4&amp;"/"&amp;O4&amp;"/"&amp;P4&amp;"/"&amp;U4&amp;"/"&amp;AA4&amp;")"</f>
        <v>2. [b][color=#a91414]Leszek "Haris" Jęczkowski[/color][/b] (KKR) 116 pkt (19/19/10/10/11/16/12/0/19)</v>
      </c>
    </row>
    <row r="5" spans="1:30" s="9" customFormat="1" ht="16.5" customHeight="1">
      <c r="A5" s="18">
        <v>3</v>
      </c>
      <c r="B5" s="19" t="s">
        <v>41</v>
      </c>
      <c r="C5" s="19" t="s">
        <v>10</v>
      </c>
      <c r="D5" s="19" t="s">
        <v>11</v>
      </c>
      <c r="E5" s="19" t="str">
        <f>IF(D5="","Brak",IF(D5="Brat","#a91414",IF(D5="Przyjaciel","#7249b6",IF(D5="BS","#20734b",IF(D5="CR","#808080",IF(D5="Nowicjusz","#206cdf",IF(D5="Kompan","#D78428","ERROR")))))))</f>
        <v>#a91414</v>
      </c>
      <c r="F5" s="19" t="str">
        <f>IF(E5="Brak","[b]","[b][color="&amp;E5&amp;"]")</f>
        <v>[b][color=#a91414]</v>
      </c>
      <c r="G5" s="19" t="str">
        <f>IF(E5="Brak","[/b]","[/color][/b]")</f>
        <v>[/color][/b]</v>
      </c>
      <c r="H5" s="20">
        <v>20</v>
      </c>
      <c r="I5" s="20">
        <v>11</v>
      </c>
      <c r="J5" s="52"/>
      <c r="K5" s="54"/>
      <c r="L5" s="20">
        <v>-10</v>
      </c>
      <c r="M5" s="20">
        <v>18</v>
      </c>
      <c r="N5" s="20">
        <v>11</v>
      </c>
      <c r="O5" s="20">
        <v>16</v>
      </c>
      <c r="P5" s="20">
        <v>0</v>
      </c>
      <c r="Q5" s="19">
        <v>3</v>
      </c>
      <c r="R5" s="19">
        <v>4</v>
      </c>
      <c r="S5" s="19">
        <v>5</v>
      </c>
      <c r="T5" s="19">
        <v>5</v>
      </c>
      <c r="U5" s="20">
        <f>SUM(Q5:T5)</f>
        <v>17</v>
      </c>
      <c r="V5" s="19">
        <v>4</v>
      </c>
      <c r="W5" s="19">
        <v>3</v>
      </c>
      <c r="X5" s="19">
        <v>2</v>
      </c>
      <c r="Y5" s="19"/>
      <c r="Z5" s="19"/>
      <c r="AA5" s="20">
        <f>SUM(V5:Z5)</f>
        <v>9</v>
      </c>
      <c r="AB5" s="15">
        <f>SUM(H5:I5,L5:P5,U5:U5,AA5:AA5)</f>
        <v>92</v>
      </c>
      <c r="AC5" s="21">
        <v>3</v>
      </c>
      <c r="AD5" s="9" t="str">
        <f>AC5&amp;". "&amp;F5&amp;B5&amp;G5&amp;" ("&amp;C5&amp;") "&amp;AB5&amp;" pkt ("&amp;H5&amp;"/"&amp;I5&amp;"/"&amp;L5&amp;"/"&amp;M5&amp;"/"&amp;N5&amp;"/"&amp;O5&amp;"/"&amp;P5&amp;"/"&amp;U5&amp;"/"&amp;AA5&amp;")"</f>
        <v>3. [b][color=#a91414]Krzysztof "Fazik" Brzeziński[/color][/b] (KKR) 92 pkt (20/11/-10/18/11/16/0/17/9)</v>
      </c>
    </row>
    <row r="6" spans="1:30" s="9" customFormat="1" ht="16.5" customHeight="1">
      <c r="A6" s="10">
        <v>4</v>
      </c>
      <c r="B6" s="11" t="s">
        <v>46</v>
      </c>
      <c r="C6" s="11" t="s">
        <v>43</v>
      </c>
      <c r="D6" s="11" t="s">
        <v>34</v>
      </c>
      <c r="E6" s="11" t="str">
        <f>IF(D6="","Brak",IF(D6="Brat","#a91414",IF(D6="Przyjaciel","#7249b6",IF(D6="BS","#20734b",IF(D6="CR","#808080",IF(D6="Nowicjusz","#206cdf",IF(D6="Kompan","#D78428","ERROR")))))))</f>
        <v>#7249b6</v>
      </c>
      <c r="F6" s="11" t="str">
        <f>IF(E6="Brak","[b]","[b][color="&amp;E6&amp;"]")</f>
        <v>[b][color=#7249b6]</v>
      </c>
      <c r="G6" s="11" t="str">
        <f>IF(E6="Brak","[/b]","[/color][/b]")</f>
        <v>[/color][/b]</v>
      </c>
      <c r="H6" s="12">
        <v>17</v>
      </c>
      <c r="I6" s="12">
        <v>11</v>
      </c>
      <c r="J6" s="52"/>
      <c r="K6" s="54"/>
      <c r="L6" s="12">
        <v>5</v>
      </c>
      <c r="M6" s="12">
        <v>4</v>
      </c>
      <c r="N6" s="12">
        <v>10</v>
      </c>
      <c r="O6" s="12">
        <v>4</v>
      </c>
      <c r="P6" s="12">
        <v>0</v>
      </c>
      <c r="Q6" s="11">
        <v>0</v>
      </c>
      <c r="R6" s="99"/>
      <c r="S6" s="11"/>
      <c r="T6" s="11"/>
      <c r="U6" s="12">
        <f>SUM(Q6:T6)</f>
        <v>0</v>
      </c>
      <c r="V6" s="11">
        <v>2</v>
      </c>
      <c r="W6" s="11">
        <v>0</v>
      </c>
      <c r="X6" s="11"/>
      <c r="Y6" s="11"/>
      <c r="Z6" s="11"/>
      <c r="AA6" s="12">
        <f>SUM(V6:Z6)</f>
        <v>2</v>
      </c>
      <c r="AB6" s="15">
        <f>SUM(H6:I6,L6:P6,U6:U6,AA6:AA6)</f>
        <v>53</v>
      </c>
      <c r="AC6" s="16">
        <v>4</v>
      </c>
      <c r="AD6" s="9" t="str">
        <f>AC6&amp;". "&amp;F6&amp;B6&amp;G6&amp;" ("&amp;C6&amp;") "&amp;AB6&amp;" pkt ("&amp;H6&amp;"/"&amp;I6&amp;"/"&amp;L6&amp;"/"&amp;M6&amp;"/"&amp;N6&amp;"/"&amp;O6&amp;"/"&amp;P6&amp;"/"&amp;U6&amp;"/"&amp;AA6&amp;")"</f>
        <v>4. [b][color=#7249b6]Dorota "Dorotka" Janiszewska[/color][/b] (Sławno) 53 pkt (17/11/5/4/10/4/0/0/2)</v>
      </c>
    </row>
    <row r="7" spans="1:30" s="9" customFormat="1" ht="16.5" customHeight="1">
      <c r="A7" s="18">
        <v>2</v>
      </c>
      <c r="B7" s="19" t="s">
        <v>110</v>
      </c>
      <c r="C7" s="19" t="s">
        <v>98</v>
      </c>
      <c r="D7" s="19"/>
      <c r="E7" s="19" t="str">
        <f>IF(D7="","Brak",IF(D7="Brat","#a91414",IF(D7="Przyjaciel","#7249b6",IF(D7="BS","#20734b",IF(D7="CR","#808080",IF(D7="Nowicjusz","#206cdf",IF(D7="Kompan","#D78428","ERROR")))))))</f>
        <v>Brak</v>
      </c>
      <c r="F7" s="19" t="str">
        <f>IF(E7="Brak","[b]","[b][color="&amp;E7&amp;"]")</f>
        <v>[b]</v>
      </c>
      <c r="G7" s="19" t="str">
        <f>IF(E7="Brak","[/b]","[/color][/b]")</f>
        <v>[/b]</v>
      </c>
      <c r="H7" s="20">
        <v>6</v>
      </c>
      <c r="I7" s="20">
        <v>5</v>
      </c>
      <c r="J7" s="92"/>
      <c r="K7" s="82"/>
      <c r="L7" s="20">
        <v>0</v>
      </c>
      <c r="M7" s="20">
        <v>0</v>
      </c>
      <c r="N7" s="20">
        <v>7</v>
      </c>
      <c r="O7" s="20">
        <v>3</v>
      </c>
      <c r="P7" s="20">
        <v>4</v>
      </c>
      <c r="Q7" s="19">
        <v>6</v>
      </c>
      <c r="R7" s="19">
        <v>4</v>
      </c>
      <c r="S7" s="19">
        <v>5</v>
      </c>
      <c r="T7" s="19">
        <v>5</v>
      </c>
      <c r="U7" s="20">
        <f>SUM(Q7:T7)</f>
        <v>20</v>
      </c>
      <c r="V7" s="19">
        <v>0</v>
      </c>
      <c r="W7" s="19"/>
      <c r="X7" s="19"/>
      <c r="Y7" s="19"/>
      <c r="Z7" s="19"/>
      <c r="AA7" s="20">
        <f>SUM(V7:Z7)</f>
        <v>0</v>
      </c>
      <c r="AB7" s="15">
        <f>SUM(H7:I7,L7:P7,U7:U7,AA7:AA7)</f>
        <v>45</v>
      </c>
      <c r="AC7" s="75" t="s">
        <v>76</v>
      </c>
      <c r="AD7" s="9" t="str">
        <f>AC7&amp;". "&amp;F7&amp;B7&amp;G7&amp;" ("&amp;C7&amp;") "&amp;AB7&amp;" pkt ("&amp;H7&amp;"/"&amp;I7&amp;"/"&amp;L7&amp;"/"&amp;M7&amp;"/"&amp;N7&amp;"/"&amp;O7&amp;"/"&amp;P7&amp;"/"&amp;U7&amp;"/"&amp;AA7&amp;")"</f>
        <v>5. [b]Kamil Kiljanek[/b] (KC) 45 pkt (6/5/0/0/7/3/4/20/0)</v>
      </c>
    </row>
    <row r="8" spans="1:30" s="9" customFormat="1" ht="16.5" customHeight="1" thickBot="1">
      <c r="A8" s="34">
        <v>1</v>
      </c>
      <c r="B8" s="35" t="s">
        <v>62</v>
      </c>
      <c r="C8" s="35" t="s">
        <v>10</v>
      </c>
      <c r="D8" s="35" t="s">
        <v>61</v>
      </c>
      <c r="E8" s="35" t="str">
        <f>IF(D8="","Brak",IF(D8="Brat","#a91414",IF(D8="Przyjaciel","#7249b6",IF(D8="BS","#20734b",IF(D8="CR","#808080",IF(D8="Nowicjusz","#206cdf","ERROR"))))))</f>
        <v>#206cdf</v>
      </c>
      <c r="F8" s="35" t="str">
        <f>IF(E8="Brak","[b]","[b][color="&amp;E8&amp;"]")</f>
        <v>[b][color=#206cdf]</v>
      </c>
      <c r="G8" s="35" t="str">
        <f>IF(E8="Brak","[/b]","[/color][/b]")</f>
        <v>[/color][/b]</v>
      </c>
      <c r="H8" s="36">
        <v>13</v>
      </c>
      <c r="I8" s="36">
        <v>4</v>
      </c>
      <c r="J8" s="95"/>
      <c r="K8" s="53"/>
      <c r="L8" s="36">
        <v>0</v>
      </c>
      <c r="M8" s="36">
        <v>0</v>
      </c>
      <c r="N8" s="36">
        <v>7</v>
      </c>
      <c r="O8" s="36">
        <v>0</v>
      </c>
      <c r="P8" s="36">
        <v>0</v>
      </c>
      <c r="Q8" s="35">
        <v>3</v>
      </c>
      <c r="R8" s="35">
        <v>0</v>
      </c>
      <c r="S8" s="35"/>
      <c r="T8" s="35"/>
      <c r="U8" s="36">
        <f>SUM(Q8:T8)</f>
        <v>3</v>
      </c>
      <c r="V8" s="35">
        <v>1</v>
      </c>
      <c r="W8" s="35">
        <v>0</v>
      </c>
      <c r="X8" s="35"/>
      <c r="Y8" s="35"/>
      <c r="Z8" s="35"/>
      <c r="AA8" s="36">
        <f>SUM(V8:Z8)</f>
        <v>1</v>
      </c>
      <c r="AB8" s="39">
        <f>SUM(H8:I8,L8:P8,U8:U8,AA8:AA8)</f>
        <v>28</v>
      </c>
      <c r="AC8" s="81" t="s">
        <v>56</v>
      </c>
      <c r="AD8" s="9" t="str">
        <f>AC8&amp;". "&amp;F8&amp;B8&amp;G8&amp;" ("&amp;C8&amp;") "&amp;AB8&amp;" pkt ("&amp;H8&amp;"/"&amp;I8&amp;"/"&amp;L8&amp;"/"&amp;M8&amp;"/"&amp;N8&amp;"/"&amp;O8&amp;"/"&amp;P8&amp;"/"&amp;U8&amp;"/"&amp;AA8&amp;")"</f>
        <v>6. [b][color=#206cdf]Adrian Gojdź[/color][/b] (KKR) 28 pkt (13/4/0/0/7/0/0/3/1)</v>
      </c>
    </row>
    <row r="11" spans="1:2" ht="12.75">
      <c r="A11" s="2" t="s">
        <v>98</v>
      </c>
      <c r="B11" s="63" t="s">
        <v>99</v>
      </c>
    </row>
    <row r="12" spans="1:2" ht="12.75">
      <c r="A12" s="2" t="s">
        <v>10</v>
      </c>
      <c r="B12" s="26" t="s">
        <v>16</v>
      </c>
    </row>
    <row r="28" spans="8:19" ht="12.75"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8:19" ht="12.75"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8:19" ht="12.75"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8:19" ht="12.75"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8:19" ht="12.75"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8:19" ht="12.75"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8:19" ht="12.75"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8:19" ht="12.75"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8:19" ht="12.75"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8:19" ht="12.75"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8:19" ht="12.75"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</sheetData>
  <mergeCells count="14">
    <mergeCell ref="AB1:AB2"/>
    <mergeCell ref="Q1:U1"/>
    <mergeCell ref="V1:AA1"/>
    <mergeCell ref="AC1:AC2"/>
    <mergeCell ref="J1:L1"/>
    <mergeCell ref="O1:O2"/>
    <mergeCell ref="M1:M2"/>
    <mergeCell ref="N1:N2"/>
    <mergeCell ref="P1:P2"/>
    <mergeCell ref="A1:A2"/>
    <mergeCell ref="B1:B2"/>
    <mergeCell ref="H1:H2"/>
    <mergeCell ref="I1:I2"/>
    <mergeCell ref="C1:C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"/>
  <sheetViews>
    <sheetView workbookViewId="0" topLeftCell="A1">
      <selection activeCell="AD10" sqref="AD10"/>
    </sheetView>
  </sheetViews>
  <sheetFormatPr defaultColWidth="9.140625" defaultRowHeight="12.75"/>
  <cols>
    <col min="1" max="1" width="8.8515625" style="2" customWidth="1"/>
    <col min="2" max="2" width="25.57421875" style="0" bestFit="1" customWidth="1"/>
    <col min="3" max="3" width="13.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9" width="4.7109375" style="9" customWidth="1"/>
    <col min="10" max="11" width="3.7109375" style="9" customWidth="1"/>
    <col min="12" max="18" width="4.7109375" style="9" customWidth="1"/>
    <col min="19" max="22" width="3.7109375" style="9" customWidth="1"/>
    <col min="23" max="24" width="4.7109375" style="9" customWidth="1"/>
    <col min="25" max="29" width="3.7109375" style="9" customWidth="1"/>
    <col min="30" max="30" width="4.7109375" style="9" customWidth="1"/>
    <col min="31" max="31" width="6.7109375" style="28" customWidth="1"/>
    <col min="32" max="32" width="7.28125" style="25" customWidth="1"/>
    <col min="33" max="33" width="6.7109375" style="0" hidden="1" customWidth="1"/>
    <col min="34" max="36" width="6.7109375" style="0" customWidth="1"/>
  </cols>
  <sheetData>
    <row r="1" spans="1:32" s="2" customFormat="1" ht="16.5" customHeight="1">
      <c r="A1" s="127" t="s">
        <v>0</v>
      </c>
      <c r="B1" s="119" t="s">
        <v>1</v>
      </c>
      <c r="C1" s="119" t="s">
        <v>2</v>
      </c>
      <c r="D1" s="1"/>
      <c r="E1" s="1"/>
      <c r="F1" s="1"/>
      <c r="G1" s="1"/>
      <c r="H1" s="130">
        <v>1</v>
      </c>
      <c r="I1" s="130">
        <v>2</v>
      </c>
      <c r="J1" s="130">
        <v>3</v>
      </c>
      <c r="K1" s="130"/>
      <c r="L1" s="130"/>
      <c r="M1" s="132">
        <v>4</v>
      </c>
      <c r="N1" s="130">
        <v>5</v>
      </c>
      <c r="O1" s="130">
        <v>6</v>
      </c>
      <c r="P1" s="130">
        <v>7</v>
      </c>
      <c r="Q1" s="130">
        <v>8</v>
      </c>
      <c r="R1" s="130">
        <v>9</v>
      </c>
      <c r="S1" s="130">
        <v>10</v>
      </c>
      <c r="T1" s="130"/>
      <c r="U1" s="130"/>
      <c r="V1" s="130"/>
      <c r="W1" s="130"/>
      <c r="X1" s="130">
        <v>11</v>
      </c>
      <c r="Y1" s="130">
        <v>12</v>
      </c>
      <c r="Z1" s="130"/>
      <c r="AA1" s="130"/>
      <c r="AB1" s="130"/>
      <c r="AC1" s="130"/>
      <c r="AD1" s="130"/>
      <c r="AE1" s="125" t="s">
        <v>3</v>
      </c>
      <c r="AF1" s="123" t="s">
        <v>4</v>
      </c>
    </row>
    <row r="2" spans="1:32" s="2" customFormat="1" ht="16.5" customHeight="1" thickBot="1">
      <c r="A2" s="128"/>
      <c r="B2" s="129"/>
      <c r="C2" s="120"/>
      <c r="D2" s="4"/>
      <c r="E2" s="4"/>
      <c r="F2" s="4"/>
      <c r="G2" s="4"/>
      <c r="H2" s="131"/>
      <c r="I2" s="131"/>
      <c r="J2" s="43" t="s">
        <v>5</v>
      </c>
      <c r="K2" s="43" t="s">
        <v>6</v>
      </c>
      <c r="L2" s="43" t="s">
        <v>7</v>
      </c>
      <c r="M2" s="133"/>
      <c r="N2" s="131"/>
      <c r="O2" s="131"/>
      <c r="P2" s="131"/>
      <c r="Q2" s="131"/>
      <c r="R2" s="131"/>
      <c r="S2" s="43">
        <v>20</v>
      </c>
      <c r="T2" s="43">
        <v>25</v>
      </c>
      <c r="U2" s="43">
        <v>30</v>
      </c>
      <c r="V2" s="43">
        <v>35</v>
      </c>
      <c r="W2" s="43" t="s">
        <v>7</v>
      </c>
      <c r="X2" s="131"/>
      <c r="Y2" s="43">
        <v>1</v>
      </c>
      <c r="Z2" s="43">
        <v>2</v>
      </c>
      <c r="AA2" s="43">
        <v>3</v>
      </c>
      <c r="AB2" s="43">
        <v>4</v>
      </c>
      <c r="AC2" s="43">
        <v>5</v>
      </c>
      <c r="AD2" s="43" t="s">
        <v>7</v>
      </c>
      <c r="AE2" s="126"/>
      <c r="AF2" s="124"/>
    </row>
    <row r="3" spans="1:33" s="9" customFormat="1" ht="16.5" customHeight="1">
      <c r="A3" s="46">
        <v>2</v>
      </c>
      <c r="B3" s="42" t="s">
        <v>12</v>
      </c>
      <c r="C3" s="42" t="s">
        <v>10</v>
      </c>
      <c r="D3" s="42" t="s">
        <v>11</v>
      </c>
      <c r="E3" s="42" t="str">
        <f>IF(D3="","Brak",IF(D3="Brat","#a91414",IF(D3="Przyjaciel","#7249b6",IF(D3="BS","#20734b",IF(D3="CR","#808080","ERROR")))))</f>
        <v>#a91414</v>
      </c>
      <c r="F3" s="42" t="str">
        <f>IF(E3="Brak","[b]","[b][color="&amp;E3&amp;"]")</f>
        <v>[b][color=#a91414]</v>
      </c>
      <c r="G3" s="42" t="str">
        <f>IF(E3="Brak","[/b]","[/color][/b]")</f>
        <v>[/color][/b]</v>
      </c>
      <c r="H3" s="44">
        <v>15</v>
      </c>
      <c r="I3" s="44">
        <v>16</v>
      </c>
      <c r="J3" s="50"/>
      <c r="K3" s="55"/>
      <c r="L3" s="44">
        <v>-5</v>
      </c>
      <c r="M3" s="44">
        <v>13</v>
      </c>
      <c r="N3" s="44">
        <v>16</v>
      </c>
      <c r="O3" s="44">
        <v>16</v>
      </c>
      <c r="P3" s="44">
        <v>21</v>
      </c>
      <c r="Q3" s="44">
        <v>15</v>
      </c>
      <c r="R3" s="44">
        <v>16</v>
      </c>
      <c r="S3" s="42">
        <v>3</v>
      </c>
      <c r="T3" s="42">
        <v>8</v>
      </c>
      <c r="U3" s="42">
        <v>5</v>
      </c>
      <c r="V3" s="42">
        <v>6</v>
      </c>
      <c r="W3" s="44">
        <f>SUM(S3:V3)</f>
        <v>22</v>
      </c>
      <c r="X3" s="44">
        <v>12</v>
      </c>
      <c r="Y3" s="42">
        <v>4</v>
      </c>
      <c r="Z3" s="42">
        <v>5</v>
      </c>
      <c r="AA3" s="42">
        <v>1</v>
      </c>
      <c r="AB3" s="42"/>
      <c r="AC3" s="42"/>
      <c r="AD3" s="44">
        <f>SUM(Y3:AC3)</f>
        <v>10</v>
      </c>
      <c r="AE3" s="56">
        <f>SUM(H3:I3,L3:R3,W3:X3,AD3)</f>
        <v>167</v>
      </c>
      <c r="AF3" s="47">
        <v>1</v>
      </c>
      <c r="AG3" s="9" t="str">
        <f>AF3&amp;". "&amp;F3&amp;B3&amp;G3&amp;" ("&amp;C3&amp;") "&amp;AE3&amp;" pkt ("&amp;H3&amp;"/"&amp;I3&amp;"/"&amp;L3&amp;"/"&amp;M3&amp;"/"&amp;N3&amp;"/"&amp;O3&amp;"/"&amp;P3&amp;"/"&amp;Q3&amp;"/"&amp;R3&amp;"/"&amp;W3&amp;"/"&amp;X3&amp;"/"&amp;AD3&amp;")"</f>
        <v>1. [b][color=#a91414]Leszek "Haris" Jęczkowski[/color][/b] (KKR) 167 pkt (15/16/-5/13/16/16/21/15/16/22/12/10)</v>
      </c>
    </row>
    <row r="4" spans="1:33" s="17" customFormat="1" ht="16.5" customHeight="1">
      <c r="A4" s="10">
        <v>3</v>
      </c>
      <c r="B4" s="11" t="s">
        <v>9</v>
      </c>
      <c r="C4" s="11" t="s">
        <v>10</v>
      </c>
      <c r="D4" s="11" t="s">
        <v>11</v>
      </c>
      <c r="E4" s="11" t="str">
        <f>IF(D4="","Brak",IF(D4="Brat","#a91414",IF(D4="Przyjaciel","#7249b6",IF(D4="BS","#20734b",IF(D4="CR","#808080","ERROR")))))</f>
        <v>#a91414</v>
      </c>
      <c r="F4" s="11" t="str">
        <f>IF(E4="Brak","[b]","[b][color="&amp;E4&amp;"]")</f>
        <v>[b][color=#a91414]</v>
      </c>
      <c r="G4" s="11" t="str">
        <f>IF(E4="Brak","[/b]","[/color][/b]")</f>
        <v>[/color][/b]</v>
      </c>
      <c r="H4" s="12">
        <v>13</v>
      </c>
      <c r="I4" s="12">
        <v>12</v>
      </c>
      <c r="J4" s="52"/>
      <c r="K4" s="54"/>
      <c r="L4" s="12">
        <v>-5</v>
      </c>
      <c r="M4" s="12">
        <v>27</v>
      </c>
      <c r="N4" s="12">
        <v>21</v>
      </c>
      <c r="O4" s="12">
        <v>14</v>
      </c>
      <c r="P4" s="12">
        <v>14</v>
      </c>
      <c r="Q4" s="12">
        <v>12</v>
      </c>
      <c r="R4" s="12">
        <v>0</v>
      </c>
      <c r="S4" s="11">
        <v>6</v>
      </c>
      <c r="T4" s="11">
        <v>4</v>
      </c>
      <c r="U4" s="11">
        <v>10</v>
      </c>
      <c r="V4" s="11">
        <v>0</v>
      </c>
      <c r="W4" s="12">
        <f>SUM(S4:V4)</f>
        <v>20</v>
      </c>
      <c r="X4" s="12">
        <v>12</v>
      </c>
      <c r="Y4" s="11">
        <v>5</v>
      </c>
      <c r="Z4" s="11">
        <v>5</v>
      </c>
      <c r="AA4" s="11">
        <v>2</v>
      </c>
      <c r="AB4" s="11"/>
      <c r="AC4" s="11"/>
      <c r="AD4" s="12">
        <f>SUM(Y4:AC4)</f>
        <v>12</v>
      </c>
      <c r="AE4" s="57">
        <f>SUM(H4:I4,L4:R4,W4:X4,AD4)</f>
        <v>152</v>
      </c>
      <c r="AF4" s="16">
        <v>2</v>
      </c>
      <c r="AG4" s="9" t="str">
        <f>AF4&amp;". "&amp;F4&amp;B4&amp;G4&amp;" ("&amp;C4&amp;") "&amp;AE4&amp;" pkt ("&amp;H4&amp;"/"&amp;I4&amp;"/"&amp;L4&amp;"/"&amp;M4&amp;"/"&amp;N4&amp;"/"&amp;O4&amp;"/"&amp;P4&amp;"/"&amp;Q4&amp;"/"&amp;R4&amp;"/"&amp;W4&amp;"/"&amp;X4&amp;"/"&amp;AD4&amp;")"</f>
        <v>2. [b][color=#a91414]Bartłomiej "Gandalf" Zielonka[/color][/b] (KKR) 152 pkt (13/12/-5/27/21/14/14/12/0/20/12/12)</v>
      </c>
    </row>
    <row r="5" spans="1:33" s="9" customFormat="1" ht="16.5" customHeight="1" thickBot="1">
      <c r="A5" s="48">
        <v>1</v>
      </c>
      <c r="B5" s="38" t="s">
        <v>30</v>
      </c>
      <c r="C5" s="38" t="s">
        <v>31</v>
      </c>
      <c r="D5" s="38"/>
      <c r="E5" s="38" t="str">
        <f>IF(D5="","Brak",IF(D5="Brat","#a91414",IF(D5="Przyjaciel","#7249b6",IF(D5="BS","#20734b",IF(D5="CR","#808080","ERROR")))))</f>
        <v>Brak</v>
      </c>
      <c r="F5" s="38" t="str">
        <f>IF(E5="Brak","[b]","[b][color="&amp;E5&amp;"]")</f>
        <v>[b]</v>
      </c>
      <c r="G5" s="38" t="str">
        <f>IF(E5="Brak","[/b]","[/color][/b]")</f>
        <v>[/b]</v>
      </c>
      <c r="H5" s="45">
        <v>18</v>
      </c>
      <c r="I5" s="45">
        <v>21</v>
      </c>
      <c r="J5" s="51"/>
      <c r="K5" s="53"/>
      <c r="L5" s="45">
        <v>-10</v>
      </c>
      <c r="M5" s="45">
        <v>12</v>
      </c>
      <c r="N5" s="45">
        <v>19</v>
      </c>
      <c r="O5" s="45">
        <v>12</v>
      </c>
      <c r="P5" s="45">
        <v>13</v>
      </c>
      <c r="Q5" s="45">
        <v>9</v>
      </c>
      <c r="R5" s="45">
        <v>0</v>
      </c>
      <c r="S5" s="38">
        <v>6</v>
      </c>
      <c r="T5" s="38">
        <v>8</v>
      </c>
      <c r="U5" s="38">
        <v>10</v>
      </c>
      <c r="V5" s="38">
        <v>0</v>
      </c>
      <c r="W5" s="45">
        <f>SUM(S5:V5)</f>
        <v>24</v>
      </c>
      <c r="X5" s="45">
        <v>0</v>
      </c>
      <c r="Y5" s="38">
        <v>5</v>
      </c>
      <c r="Z5" s="38">
        <v>4</v>
      </c>
      <c r="AA5" s="38">
        <v>4</v>
      </c>
      <c r="AB5" s="38">
        <v>2</v>
      </c>
      <c r="AC5" s="38"/>
      <c r="AD5" s="45">
        <f>SUM(Y5:AC5)</f>
        <v>15</v>
      </c>
      <c r="AE5" s="58">
        <f>SUM(H5:I5,L5:R5,W5:X5,AD5)</f>
        <v>133</v>
      </c>
      <c r="AF5" s="49">
        <v>3</v>
      </c>
      <c r="AG5" s="9" t="str">
        <f>AF5&amp;". "&amp;F5&amp;B5&amp;G5&amp;" ("&amp;C5&amp;") "&amp;AE5&amp;" pkt ("&amp;H5&amp;"/"&amp;I5&amp;"/"&amp;L5&amp;"/"&amp;M5&amp;"/"&amp;N5&amp;"/"&amp;O5&amp;"/"&amp;P5&amp;"/"&amp;Q5&amp;"/"&amp;R5&amp;"/"&amp;W5&amp;"/"&amp;X5&amp;"/"&amp;AD5&amp;")"</f>
        <v>3. [b]Michał Danes[/b] (Koszalin) 133 pkt (18/21/-10/12/19/12/13/9/0/24/0/15)</v>
      </c>
    </row>
  </sheetData>
  <mergeCells count="17">
    <mergeCell ref="J1:L1"/>
    <mergeCell ref="O1:O2"/>
    <mergeCell ref="S1:W1"/>
    <mergeCell ref="Y1:AD1"/>
    <mergeCell ref="M1:M2"/>
    <mergeCell ref="N1:N2"/>
    <mergeCell ref="P1:P2"/>
    <mergeCell ref="AE1:AE2"/>
    <mergeCell ref="AF1:AF2"/>
    <mergeCell ref="A1:A2"/>
    <mergeCell ref="B1:B2"/>
    <mergeCell ref="H1:H2"/>
    <mergeCell ref="I1:I2"/>
    <mergeCell ref="C1:C2"/>
    <mergeCell ref="Q1:Q2"/>
    <mergeCell ref="R1:R2"/>
    <mergeCell ref="X1:X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1"/>
  <sheetViews>
    <sheetView workbookViewId="0" topLeftCell="A1">
      <selection activeCell="K11" sqref="K11"/>
    </sheetView>
  </sheetViews>
  <sheetFormatPr defaultColWidth="9.140625" defaultRowHeight="12.75"/>
  <cols>
    <col min="1" max="1" width="9.57421875" style="2" customWidth="1"/>
    <col min="2" max="2" width="26.28125" style="0" customWidth="1"/>
    <col min="3" max="3" width="12.0039062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21" width="5.7109375" style="0" customWidth="1"/>
    <col min="22" max="33" width="3.7109375" style="0" customWidth="1"/>
    <col min="34" max="35" width="5.7109375" style="0" customWidth="1"/>
    <col min="36" max="36" width="6.7109375" style="28" customWidth="1"/>
    <col min="37" max="37" width="7.28125" style="25" customWidth="1"/>
    <col min="38" max="38" width="6.7109375" style="0" hidden="1" customWidth="1"/>
    <col min="39" max="40" width="6.7109375" style="9" customWidth="1"/>
    <col min="41" max="45" width="9.140625" style="9" customWidth="1"/>
  </cols>
  <sheetData>
    <row r="1" spans="1:45" s="2" customFormat="1" ht="16.5" customHeight="1">
      <c r="A1" s="127" t="s">
        <v>0</v>
      </c>
      <c r="B1" s="135" t="s">
        <v>1</v>
      </c>
      <c r="C1" s="135" t="s">
        <v>2</v>
      </c>
      <c r="D1" s="59"/>
      <c r="E1" s="59"/>
      <c r="F1" s="59"/>
      <c r="G1" s="59"/>
      <c r="H1" s="135">
        <v>1</v>
      </c>
      <c r="I1" s="135">
        <v>2</v>
      </c>
      <c r="J1" s="135">
        <v>3</v>
      </c>
      <c r="K1" s="135">
        <v>4</v>
      </c>
      <c r="L1" s="135">
        <v>5</v>
      </c>
      <c r="M1" s="135">
        <v>6</v>
      </c>
      <c r="N1" s="135">
        <v>7</v>
      </c>
      <c r="O1" s="135">
        <v>8</v>
      </c>
      <c r="P1" s="142">
        <v>9</v>
      </c>
      <c r="Q1" s="143"/>
      <c r="R1" s="142">
        <v>10</v>
      </c>
      <c r="S1" s="143"/>
      <c r="T1" s="135">
        <v>11</v>
      </c>
      <c r="U1" s="135">
        <v>12</v>
      </c>
      <c r="V1" s="119">
        <v>13</v>
      </c>
      <c r="W1" s="119"/>
      <c r="X1" s="119"/>
      <c r="Y1" s="119"/>
      <c r="Z1" s="119"/>
      <c r="AA1" s="119"/>
      <c r="AB1" s="119">
        <v>14</v>
      </c>
      <c r="AC1" s="119"/>
      <c r="AD1" s="119"/>
      <c r="AE1" s="119"/>
      <c r="AF1" s="119"/>
      <c r="AG1" s="119"/>
      <c r="AH1" s="135">
        <v>15</v>
      </c>
      <c r="AI1" s="135">
        <v>16</v>
      </c>
      <c r="AJ1" s="137" t="s">
        <v>3</v>
      </c>
      <c r="AK1" s="139" t="s">
        <v>4</v>
      </c>
      <c r="AM1" s="3"/>
      <c r="AN1" s="3"/>
      <c r="AO1" s="3"/>
      <c r="AP1" s="3"/>
      <c r="AQ1" s="3"/>
      <c r="AR1" s="3"/>
      <c r="AS1" s="3"/>
    </row>
    <row r="2" spans="1:45" s="2" customFormat="1" ht="16.5" customHeight="1" thickBot="1">
      <c r="A2" s="134"/>
      <c r="B2" s="136"/>
      <c r="C2" s="141"/>
      <c r="D2" s="60"/>
      <c r="E2" s="60"/>
      <c r="F2" s="60"/>
      <c r="G2" s="60"/>
      <c r="H2" s="136"/>
      <c r="I2" s="136"/>
      <c r="J2" s="136"/>
      <c r="K2" s="136"/>
      <c r="L2" s="136"/>
      <c r="M2" s="136"/>
      <c r="N2" s="136"/>
      <c r="O2" s="136"/>
      <c r="P2" s="4" t="s">
        <v>5</v>
      </c>
      <c r="Q2" s="41" t="s">
        <v>7</v>
      </c>
      <c r="R2" s="4" t="s">
        <v>5</v>
      </c>
      <c r="S2" s="41" t="s">
        <v>7</v>
      </c>
      <c r="T2" s="136"/>
      <c r="U2" s="136"/>
      <c r="V2" s="41" t="s">
        <v>8</v>
      </c>
      <c r="W2" s="41">
        <v>1</v>
      </c>
      <c r="X2" s="41">
        <v>2</v>
      </c>
      <c r="Y2" s="41">
        <v>3</v>
      </c>
      <c r="Z2" s="41">
        <v>4</v>
      </c>
      <c r="AA2" s="41">
        <v>5</v>
      </c>
      <c r="AB2" s="41" t="s">
        <v>8</v>
      </c>
      <c r="AC2" s="41">
        <v>1</v>
      </c>
      <c r="AD2" s="41">
        <v>2</v>
      </c>
      <c r="AE2" s="41">
        <v>3</v>
      </c>
      <c r="AF2" s="41">
        <v>4</v>
      </c>
      <c r="AG2" s="41">
        <v>5</v>
      </c>
      <c r="AH2" s="136"/>
      <c r="AI2" s="136"/>
      <c r="AJ2" s="138"/>
      <c r="AK2" s="140"/>
      <c r="AM2" s="3"/>
      <c r="AN2" s="3"/>
      <c r="AO2" s="3"/>
      <c r="AP2" s="3"/>
      <c r="AQ2" s="3"/>
      <c r="AR2" s="3"/>
      <c r="AS2" s="3"/>
    </row>
    <row r="3" spans="1:38" ht="16.5" customHeight="1">
      <c r="A3" s="46">
        <v>3</v>
      </c>
      <c r="B3" s="42" t="s">
        <v>9</v>
      </c>
      <c r="C3" s="42" t="s">
        <v>10</v>
      </c>
      <c r="D3" s="42" t="s">
        <v>11</v>
      </c>
      <c r="E3" s="19" t="str">
        <f>IF(D3="","Brak",IF(D3="Brat","#a91414",IF(D3="Przyjaciel","#7249b6",IF(D3="BS","#20734b",IF(D3="CR","#808080","ERROR")))))</f>
        <v>#a91414</v>
      </c>
      <c r="F3" s="42" t="str">
        <f>IF(E3="Brak","[b]","[b][color="&amp;E3&amp;"]")</f>
        <v>[b][color=#a91414]</v>
      </c>
      <c r="G3" s="42" t="str">
        <f>IF(E3="Brak","[/b]","[/color][/b]")</f>
        <v>[/color][/b]</v>
      </c>
      <c r="H3" s="44">
        <v>1</v>
      </c>
      <c r="I3" s="44">
        <v>2</v>
      </c>
      <c r="J3" s="44">
        <v>5</v>
      </c>
      <c r="K3" s="44">
        <v>8</v>
      </c>
      <c r="L3" s="44">
        <v>8</v>
      </c>
      <c r="M3" s="44">
        <v>15</v>
      </c>
      <c r="N3" s="44">
        <v>18</v>
      </c>
      <c r="O3" s="44">
        <v>16</v>
      </c>
      <c r="P3" s="61"/>
      <c r="Q3" s="44">
        <v>4</v>
      </c>
      <c r="R3" s="65"/>
      <c r="S3" s="44">
        <v>15</v>
      </c>
      <c r="T3" s="44">
        <v>9</v>
      </c>
      <c r="U3" s="44">
        <v>11</v>
      </c>
      <c r="V3" s="44">
        <f>SUM(W3:AA3)</f>
        <v>1</v>
      </c>
      <c r="W3" s="42">
        <v>1</v>
      </c>
      <c r="X3" s="42"/>
      <c r="Y3" s="42"/>
      <c r="Z3" s="42"/>
      <c r="AA3" s="42"/>
      <c r="AB3" s="44">
        <f>SUM(AC3:AG3)</f>
        <v>3</v>
      </c>
      <c r="AC3" s="42">
        <v>1</v>
      </c>
      <c r="AD3" s="42">
        <v>2</v>
      </c>
      <c r="AE3" s="42"/>
      <c r="AF3" s="42"/>
      <c r="AG3" s="42"/>
      <c r="AH3" s="44">
        <v>10</v>
      </c>
      <c r="AI3" s="44">
        <v>4</v>
      </c>
      <c r="AJ3" s="8">
        <f>SUM(H3:O3,Q3,S3:V3,AB3,AH3:AI3)</f>
        <v>130</v>
      </c>
      <c r="AK3" s="47">
        <v>1</v>
      </c>
      <c r="AL3" t="str">
        <f>AK3&amp;". "&amp;F3&amp;B3&amp;G3&amp;" ("&amp;C3&amp;") "&amp;AJ3&amp;" pkt ("&amp;H3&amp;"/"&amp;I3&amp;"/"&amp;J3&amp;"/"&amp;K3&amp;"/"&amp;L3&amp;"/"&amp;M3&amp;"/"&amp;N3&amp;"/"&amp;O3&amp;"/"&amp;Q3&amp;"/"&amp;S3&amp;"/"&amp;T3&amp;"/"&amp;U3&amp;"/"&amp;V3&amp;"/"&amp;AB3&amp;"/"&amp;AH3&amp;"/"&amp;AI3&amp;")"</f>
        <v>1. [b][color=#a91414]Bartłomiej "Gandalf" Zielonka[/color][/b] (KKR) 130 pkt (1/2/5/8/8/15/18/16/4/15/9/11/1/3/10/4)</v>
      </c>
    </row>
    <row r="4" spans="1:45" s="17" customFormat="1" ht="16.5" customHeight="1">
      <c r="A4" s="10">
        <v>1</v>
      </c>
      <c r="B4" s="11" t="s">
        <v>12</v>
      </c>
      <c r="C4" s="11" t="s">
        <v>10</v>
      </c>
      <c r="D4" s="11" t="s">
        <v>11</v>
      </c>
      <c r="E4" s="19" t="str">
        <f>IF(D4="","Brak",IF(D4="Brat","#a91414",IF(D4="Przyjaciel","#7249b6",IF(D4="BS","#20734b",IF(D4="CR","#808080","ERROR")))))</f>
        <v>#a91414</v>
      </c>
      <c r="F4" s="11" t="str">
        <f>IF(E4="Brak","[b]","[b][color="&amp;E4&amp;"]")</f>
        <v>[b][color=#a91414]</v>
      </c>
      <c r="G4" s="11" t="str">
        <f>IF(E4="Brak","[/b]","[/color][/b]")</f>
        <v>[/color][/b]</v>
      </c>
      <c r="H4" s="12">
        <v>5</v>
      </c>
      <c r="I4" s="12">
        <v>11</v>
      </c>
      <c r="J4" s="12">
        <v>11</v>
      </c>
      <c r="K4" s="12">
        <v>8</v>
      </c>
      <c r="L4" s="12">
        <v>14</v>
      </c>
      <c r="M4" s="12">
        <v>3</v>
      </c>
      <c r="N4" s="12">
        <v>15</v>
      </c>
      <c r="O4" s="12">
        <v>17</v>
      </c>
      <c r="P4" s="62"/>
      <c r="Q4" s="12">
        <v>4</v>
      </c>
      <c r="R4" s="22"/>
      <c r="S4" s="12">
        <v>2</v>
      </c>
      <c r="T4" s="12">
        <v>12</v>
      </c>
      <c r="U4" s="12">
        <v>13</v>
      </c>
      <c r="V4" s="12">
        <f>SUM(W4:AA4)</f>
        <v>1</v>
      </c>
      <c r="W4" s="11">
        <v>1</v>
      </c>
      <c r="X4" s="11"/>
      <c r="Y4" s="11"/>
      <c r="Z4" s="11"/>
      <c r="AA4" s="11"/>
      <c r="AB4" s="12">
        <f>SUM(AC4:AG4)</f>
        <v>1</v>
      </c>
      <c r="AC4" s="11">
        <v>1</v>
      </c>
      <c r="AD4" s="11"/>
      <c r="AE4" s="11"/>
      <c r="AF4" s="11"/>
      <c r="AG4" s="11"/>
      <c r="AH4" s="12">
        <v>7</v>
      </c>
      <c r="AI4" s="12">
        <v>4</v>
      </c>
      <c r="AJ4" s="15">
        <f>SUM(H4:O4,Q4,S4:V4,AB4,AH4:AI4)</f>
        <v>128</v>
      </c>
      <c r="AK4" s="16">
        <v>2</v>
      </c>
      <c r="AL4" t="str">
        <f>AK4&amp;". "&amp;F4&amp;B4&amp;G4&amp;" ("&amp;C4&amp;") "&amp;AJ4&amp;" pkt ("&amp;H4&amp;"/"&amp;I4&amp;"/"&amp;J4&amp;"/"&amp;K4&amp;"/"&amp;L4&amp;"/"&amp;M4&amp;"/"&amp;N4&amp;"/"&amp;O4&amp;"/"&amp;Q4&amp;"/"&amp;S4&amp;"/"&amp;T4&amp;"/"&amp;U4&amp;"/"&amp;V4&amp;"/"&amp;AB4&amp;"/"&amp;AH4&amp;"/"&amp;AI4&amp;")"</f>
        <v>2. [b][color=#a91414]Leszek "Haris" Jęczkowski[/color][/b] (KKR) 128 pkt (5/11/11/8/14/3/15/17/4/2/12/13/1/1/7/4)</v>
      </c>
      <c r="AM4" s="9"/>
      <c r="AN4" s="9"/>
      <c r="AO4" s="9"/>
      <c r="AP4" s="9"/>
      <c r="AQ4" s="9"/>
      <c r="AR4" s="9"/>
      <c r="AS4" s="9"/>
    </row>
    <row r="5" spans="1:45" s="17" customFormat="1" ht="16.5" customHeight="1" thickBot="1">
      <c r="A5" s="48">
        <v>2</v>
      </c>
      <c r="B5" s="38" t="s">
        <v>32</v>
      </c>
      <c r="C5" s="38" t="s">
        <v>33</v>
      </c>
      <c r="D5" s="38" t="s">
        <v>34</v>
      </c>
      <c r="E5" s="38" t="str">
        <f>IF(D5="","Brak",IF(D5="Brat","#a91414",IF(D5="Przyjaciel","#7249b6",IF(D5="BS","#20734b",IF(D5="CR","#808080","ERROR")))))</f>
        <v>#7249b6</v>
      </c>
      <c r="F5" s="38" t="str">
        <f>IF(E5="Brak","[b]","[b][color="&amp;E5&amp;"]")</f>
        <v>[b][color=#7249b6]</v>
      </c>
      <c r="G5" s="38" t="str">
        <f>IF(E5="Brak","[/b]","[/color][/b]")</f>
        <v>[/color][/b]</v>
      </c>
      <c r="H5" s="45">
        <v>1</v>
      </c>
      <c r="I5" s="45">
        <v>1</v>
      </c>
      <c r="J5" s="45">
        <v>6</v>
      </c>
      <c r="K5" s="45">
        <v>1</v>
      </c>
      <c r="L5" s="45">
        <v>11</v>
      </c>
      <c r="M5" s="45">
        <v>2</v>
      </c>
      <c r="N5" s="45">
        <v>11</v>
      </c>
      <c r="O5" s="45">
        <v>15</v>
      </c>
      <c r="P5" s="64"/>
      <c r="Q5" s="45">
        <v>8</v>
      </c>
      <c r="R5" s="64"/>
      <c r="S5" s="45">
        <v>15</v>
      </c>
      <c r="T5" s="45">
        <v>11</v>
      </c>
      <c r="U5" s="45">
        <v>12</v>
      </c>
      <c r="V5" s="45">
        <f>SUM(W5:AA5)</f>
        <v>6</v>
      </c>
      <c r="W5" s="38">
        <v>1</v>
      </c>
      <c r="X5" s="38">
        <v>2</v>
      </c>
      <c r="Y5" s="38">
        <v>3</v>
      </c>
      <c r="Z5" s="38"/>
      <c r="AA5" s="38"/>
      <c r="AB5" s="45">
        <f>SUM(AC5:AG5)</f>
        <v>3</v>
      </c>
      <c r="AC5" s="38">
        <v>1</v>
      </c>
      <c r="AD5" s="38">
        <v>2</v>
      </c>
      <c r="AE5" s="38"/>
      <c r="AF5" s="38"/>
      <c r="AG5" s="38"/>
      <c r="AH5" s="45">
        <v>4</v>
      </c>
      <c r="AI5" s="45">
        <v>6</v>
      </c>
      <c r="AJ5" s="39">
        <f>SUM(H5:O5,Q5,S5:V5,AB5,AH5:AI5)</f>
        <v>113</v>
      </c>
      <c r="AK5" s="49">
        <v>3</v>
      </c>
      <c r="AL5" t="str">
        <f>AK5&amp;". "&amp;F5&amp;B5&amp;G5&amp;" ("&amp;C5&amp;") "&amp;AJ5&amp;" pkt ("&amp;H5&amp;"/"&amp;I5&amp;"/"&amp;J5&amp;"/"&amp;K5&amp;"/"&amp;L5&amp;"/"&amp;M5&amp;"/"&amp;N5&amp;"/"&amp;O5&amp;"/"&amp;Q5&amp;"/"&amp;S5&amp;"/"&amp;T5&amp;"/"&amp;U5&amp;"/"&amp;V5&amp;"/"&amp;AB5&amp;"/"&amp;AH5&amp;"/"&amp;AI5&amp;")"</f>
        <v>3. [b][color=#7249b6]Cezary Sierzputowski[/color][/b] (HK KKR Sz) 113 pkt (1/1/6/1/11/2/11/15/8/15/11/12/6/3/4/6)</v>
      </c>
      <c r="AM5" s="9"/>
      <c r="AN5" s="9"/>
      <c r="AO5" s="9"/>
      <c r="AP5" s="9"/>
      <c r="AQ5" s="9"/>
      <c r="AR5" s="9"/>
      <c r="AS5" s="9"/>
    </row>
    <row r="6" spans="24:36" ht="12.75">
      <c r="X6" s="63"/>
      <c r="AD6" s="63"/>
      <c r="AJ6" s="9"/>
    </row>
    <row r="7" ht="12.75">
      <c r="AJ7" s="9"/>
    </row>
    <row r="8" spans="2:36" ht="12.75">
      <c r="B8" s="26"/>
      <c r="AJ8" s="9"/>
    </row>
    <row r="9" spans="1:36" ht="12.75">
      <c r="A9" s="2" t="s">
        <v>33</v>
      </c>
      <c r="B9" s="27" t="s">
        <v>35</v>
      </c>
      <c r="AJ9" s="9"/>
    </row>
    <row r="10" spans="1:36" ht="12.75">
      <c r="A10" s="2" t="s">
        <v>10</v>
      </c>
      <c r="B10" s="26" t="s">
        <v>16</v>
      </c>
      <c r="AJ10" s="9"/>
    </row>
    <row r="11" ht="12.75">
      <c r="AJ11" s="9"/>
    </row>
    <row r="12" ht="12.75">
      <c r="AJ12" s="9"/>
    </row>
    <row r="13" spans="2:36" ht="12.75">
      <c r="B13" s="26"/>
      <c r="AJ13" s="9"/>
    </row>
    <row r="14" ht="12.75">
      <c r="AJ14" s="9"/>
    </row>
    <row r="15" ht="12.75">
      <c r="AJ15" s="9"/>
    </row>
    <row r="16" ht="12.75">
      <c r="AJ16" s="9"/>
    </row>
    <row r="17" ht="12.75">
      <c r="AJ17" s="9"/>
    </row>
    <row r="18" ht="12.75">
      <c r="AJ18" s="9"/>
    </row>
    <row r="19" ht="12.75">
      <c r="AJ19" s="9"/>
    </row>
    <row r="20" ht="12.75">
      <c r="AJ20" s="9"/>
    </row>
    <row r="21" ht="12.75">
      <c r="AJ21" s="9"/>
    </row>
  </sheetData>
  <mergeCells count="21">
    <mergeCell ref="P1:Q1"/>
    <mergeCell ref="T1:T2"/>
    <mergeCell ref="AB1:AG1"/>
    <mergeCell ref="AH1:AH2"/>
    <mergeCell ref="AJ1:AJ2"/>
    <mergeCell ref="AK1:AK2"/>
    <mergeCell ref="C1:C2"/>
    <mergeCell ref="R1:S1"/>
    <mergeCell ref="V1:AA1"/>
    <mergeCell ref="O1:O2"/>
    <mergeCell ref="U1:U2"/>
    <mergeCell ref="AI1:AI2"/>
    <mergeCell ref="I1:I2"/>
    <mergeCell ref="M1:M2"/>
    <mergeCell ref="A1:A2"/>
    <mergeCell ref="B1:B2"/>
    <mergeCell ref="H1:H2"/>
    <mergeCell ref="N1:N2"/>
    <mergeCell ref="J1:J2"/>
    <mergeCell ref="K1:K2"/>
    <mergeCell ref="L1:L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K12" sqref="K12"/>
    </sheetView>
  </sheetViews>
  <sheetFormatPr defaultColWidth="9.140625" defaultRowHeight="12.75"/>
  <cols>
    <col min="1" max="1" width="9.57421875" style="2" customWidth="1"/>
    <col min="2" max="2" width="26.28125" style="0" customWidth="1"/>
    <col min="3" max="3" width="12.00390625" style="0" customWidth="1"/>
    <col min="4" max="4" width="0" style="0" hidden="1" customWidth="1"/>
    <col min="5" max="5" width="8.00390625" style="0" hidden="1" customWidth="1"/>
    <col min="6" max="7" width="16.28125" style="0" hidden="1" customWidth="1"/>
    <col min="8" max="11" width="5.7109375" style="0" customWidth="1"/>
    <col min="12" max="12" width="3.7109375" style="0" customWidth="1"/>
    <col min="13" max="15" width="5.7109375" style="0" customWidth="1"/>
    <col min="16" max="21" width="3.7109375" style="0" customWidth="1"/>
    <col min="22" max="22" width="6.7109375" style="28" customWidth="1"/>
    <col min="23" max="23" width="7.28125" style="25" customWidth="1"/>
    <col min="24" max="24" width="6.7109375" style="0" hidden="1" customWidth="1"/>
    <col min="25" max="26" width="6.7109375" style="9" customWidth="1"/>
    <col min="27" max="31" width="9.140625" style="9" customWidth="1"/>
  </cols>
  <sheetData>
    <row r="1" spans="1:31" s="2" customFormat="1" ht="16.5" customHeight="1">
      <c r="A1" s="117" t="s">
        <v>0</v>
      </c>
      <c r="B1" s="119" t="s">
        <v>1</v>
      </c>
      <c r="C1" s="119" t="s">
        <v>2</v>
      </c>
      <c r="D1" s="1"/>
      <c r="E1" s="1"/>
      <c r="F1" s="1"/>
      <c r="G1" s="1"/>
      <c r="H1" s="119">
        <v>1</v>
      </c>
      <c r="I1" s="119">
        <v>2</v>
      </c>
      <c r="J1" s="119">
        <v>3</v>
      </c>
      <c r="K1" s="119">
        <v>4</v>
      </c>
      <c r="L1" s="119">
        <v>5</v>
      </c>
      <c r="M1" s="119"/>
      <c r="N1" s="119">
        <v>6</v>
      </c>
      <c r="O1" s="119">
        <v>7</v>
      </c>
      <c r="P1" s="119">
        <v>8</v>
      </c>
      <c r="Q1" s="119"/>
      <c r="R1" s="119"/>
      <c r="S1" s="119"/>
      <c r="T1" s="119"/>
      <c r="U1" s="119"/>
      <c r="V1" s="121" t="s">
        <v>3</v>
      </c>
      <c r="W1" s="123" t="s">
        <v>4</v>
      </c>
      <c r="Y1" s="3"/>
      <c r="Z1" s="3"/>
      <c r="AA1" s="3"/>
      <c r="AB1" s="3"/>
      <c r="AC1" s="3"/>
      <c r="AD1" s="3"/>
      <c r="AE1" s="3"/>
    </row>
    <row r="2" spans="1:31" s="2" customFormat="1" ht="16.5" customHeight="1" thickBot="1">
      <c r="A2" s="118"/>
      <c r="B2" s="120"/>
      <c r="C2" s="120"/>
      <c r="D2" s="4"/>
      <c r="E2" s="4"/>
      <c r="F2" s="4"/>
      <c r="G2" s="4"/>
      <c r="H2" s="120"/>
      <c r="I2" s="120"/>
      <c r="J2" s="120"/>
      <c r="K2" s="120"/>
      <c r="L2" s="4" t="s">
        <v>5</v>
      </c>
      <c r="M2" s="4" t="s">
        <v>7</v>
      </c>
      <c r="N2" s="120"/>
      <c r="O2" s="120"/>
      <c r="P2" s="4" t="s">
        <v>8</v>
      </c>
      <c r="Q2" s="4">
        <v>1</v>
      </c>
      <c r="R2" s="4">
        <v>2</v>
      </c>
      <c r="S2" s="4">
        <v>3</v>
      </c>
      <c r="T2" s="4">
        <v>4</v>
      </c>
      <c r="U2" s="4">
        <v>5</v>
      </c>
      <c r="V2" s="122"/>
      <c r="W2" s="124"/>
      <c r="Y2" s="3"/>
      <c r="Z2" s="3"/>
      <c r="AA2" s="3"/>
      <c r="AB2" s="3"/>
      <c r="AC2" s="3"/>
      <c r="AD2" s="3"/>
      <c r="AE2" s="3"/>
    </row>
    <row r="3" spans="1:24" ht="16.5" customHeight="1">
      <c r="A3" s="77">
        <v>8</v>
      </c>
      <c r="B3" s="78" t="s">
        <v>9</v>
      </c>
      <c r="C3" s="78" t="s">
        <v>10</v>
      </c>
      <c r="D3" s="78" t="s">
        <v>11</v>
      </c>
      <c r="E3" s="78" t="str">
        <f aca="true" t="shared" si="0" ref="E3:E10">IF(D3="","Brak",IF(D3="Brat","#a91414",IF(D3="Przyjaciel","#7249b6",IF(D3="BS","#20734b",IF(D3="CR","#808080","ERROR")))))</f>
        <v>#a91414</v>
      </c>
      <c r="F3" s="78" t="str">
        <f aca="true" t="shared" si="1" ref="F3:F10">IF(E3="Brak","[b]","[b][color="&amp;E3&amp;"]")</f>
        <v>[b][color=#a91414]</v>
      </c>
      <c r="G3" s="78" t="str">
        <f aca="true" t="shared" si="2" ref="G3:G10">IF(E3="Brak","[/b]","[/color][/b]")</f>
        <v>[/color][/b]</v>
      </c>
      <c r="H3" s="79">
        <v>6</v>
      </c>
      <c r="I3" s="79">
        <v>13</v>
      </c>
      <c r="J3" s="79">
        <v>10</v>
      </c>
      <c r="K3" s="79">
        <v>7</v>
      </c>
      <c r="L3" s="65"/>
      <c r="M3" s="79">
        <v>13</v>
      </c>
      <c r="N3" s="79">
        <v>12</v>
      </c>
      <c r="O3" s="79">
        <v>8</v>
      </c>
      <c r="P3" s="79">
        <f aca="true" t="shared" si="3" ref="P3:P9">SUM(Q3:U3)</f>
        <v>3</v>
      </c>
      <c r="Q3" s="78">
        <v>1</v>
      </c>
      <c r="R3" s="78">
        <v>2</v>
      </c>
      <c r="S3" s="78"/>
      <c r="T3" s="78"/>
      <c r="U3" s="78"/>
      <c r="V3" s="73">
        <f aca="true" t="shared" si="4" ref="V3:V10">SUM(H3:K3,M3:P3)</f>
        <v>72</v>
      </c>
      <c r="W3" s="80">
        <v>1</v>
      </c>
      <c r="X3" t="str">
        <f>W3&amp;". "&amp;F3&amp;B3&amp;G3&amp;" ("&amp;C3&amp;") "&amp;V3&amp;" pkt ("&amp;H3&amp;"/"&amp;I3&amp;"/"&amp;J3&amp;"/"&amp;K3&amp;"/"&amp;M3&amp;"/"&amp;N3&amp;"/"&amp;O3&amp;"/"&amp;P3&amp;")"</f>
        <v>1. [b][color=#a91414]Bartłomiej "Gandalf" Zielonka[/color][/b] (KKR) 72 pkt (6/13/10/7/13/12/8/3)</v>
      </c>
    </row>
    <row r="4" spans="1:31" s="17" customFormat="1" ht="16.5" customHeight="1">
      <c r="A4" s="18">
        <v>3</v>
      </c>
      <c r="B4" s="19" t="s">
        <v>30</v>
      </c>
      <c r="C4" s="19" t="s">
        <v>31</v>
      </c>
      <c r="D4" s="19"/>
      <c r="E4" s="19" t="str">
        <f t="shared" si="0"/>
        <v>Brak</v>
      </c>
      <c r="F4" s="19" t="str">
        <f t="shared" si="1"/>
        <v>[b]</v>
      </c>
      <c r="G4" s="19" t="str">
        <f t="shared" si="2"/>
        <v>[/b]</v>
      </c>
      <c r="H4" s="20">
        <v>10</v>
      </c>
      <c r="I4" s="20">
        <v>8</v>
      </c>
      <c r="J4" s="20">
        <v>10</v>
      </c>
      <c r="K4" s="20">
        <v>9</v>
      </c>
      <c r="L4" s="62"/>
      <c r="M4" s="20">
        <v>4</v>
      </c>
      <c r="N4" s="20">
        <v>14</v>
      </c>
      <c r="O4" s="20">
        <v>6</v>
      </c>
      <c r="P4" s="20">
        <f t="shared" si="3"/>
        <v>1</v>
      </c>
      <c r="Q4" s="19">
        <v>1</v>
      </c>
      <c r="R4" s="19"/>
      <c r="S4" s="19"/>
      <c r="T4" s="19"/>
      <c r="U4" s="19"/>
      <c r="V4" s="15">
        <f t="shared" si="4"/>
        <v>62</v>
      </c>
      <c r="W4" s="21">
        <v>2</v>
      </c>
      <c r="X4" t="str">
        <f aca="true" t="shared" si="5" ref="X4:X10">W4&amp;". "&amp;F4&amp;B4&amp;G4&amp;" ("&amp;C4&amp;") "&amp;V4&amp;" pkt ("&amp;H4&amp;"/"&amp;I4&amp;"/"&amp;J4&amp;"/"&amp;K4&amp;"/"&amp;M4&amp;"/"&amp;N4&amp;"/"&amp;O4&amp;"/"&amp;P4&amp;")"</f>
        <v>2. [b]Michał Danes[/b] (Koszalin) 62 pkt (10/8/10/9/4/14/6/1)</v>
      </c>
      <c r="Y4" s="9"/>
      <c r="Z4" s="9"/>
      <c r="AA4" s="9"/>
      <c r="AB4" s="9"/>
      <c r="AC4" s="9"/>
      <c r="AD4" s="9"/>
      <c r="AE4" s="9"/>
    </row>
    <row r="5" spans="1:31" s="17" customFormat="1" ht="16.5" customHeight="1">
      <c r="A5" s="10">
        <v>4</v>
      </c>
      <c r="B5" s="11" t="s">
        <v>40</v>
      </c>
      <c r="C5" s="11" t="s">
        <v>10</v>
      </c>
      <c r="D5" s="11" t="s">
        <v>11</v>
      </c>
      <c r="E5" s="11" t="str">
        <f t="shared" si="0"/>
        <v>#a91414</v>
      </c>
      <c r="F5" s="11" t="str">
        <f t="shared" si="1"/>
        <v>[b][color=#a91414]</v>
      </c>
      <c r="G5" s="11" t="str">
        <f t="shared" si="2"/>
        <v>[/color][/b]</v>
      </c>
      <c r="H5" s="12">
        <v>2</v>
      </c>
      <c r="I5" s="12">
        <v>1</v>
      </c>
      <c r="J5" s="12">
        <v>13</v>
      </c>
      <c r="K5" s="12">
        <v>10</v>
      </c>
      <c r="L5" s="62"/>
      <c r="M5" s="12">
        <v>4</v>
      </c>
      <c r="N5" s="12">
        <v>11</v>
      </c>
      <c r="O5" s="12">
        <v>0</v>
      </c>
      <c r="P5" s="12">
        <f t="shared" si="3"/>
        <v>1</v>
      </c>
      <c r="Q5" s="11">
        <v>1</v>
      </c>
      <c r="R5" s="11"/>
      <c r="S5" s="11"/>
      <c r="T5" s="11"/>
      <c r="U5" s="11"/>
      <c r="V5" s="15">
        <f t="shared" si="4"/>
        <v>42</v>
      </c>
      <c r="W5" s="16">
        <v>3</v>
      </c>
      <c r="X5" t="str">
        <f t="shared" si="5"/>
        <v>3. [b][color=#a91414]Rafał "Elf" Brundo[/color][/b] (KKR) 42 pkt (2/1/13/10/4/11/0/1)</v>
      </c>
      <c r="Y5" s="9"/>
      <c r="Z5" s="9"/>
      <c r="AA5" s="9"/>
      <c r="AB5" s="9"/>
      <c r="AC5" s="9"/>
      <c r="AD5" s="9"/>
      <c r="AE5" s="9"/>
    </row>
    <row r="6" spans="1:31" s="17" customFormat="1" ht="16.5" customHeight="1">
      <c r="A6" s="18">
        <v>1</v>
      </c>
      <c r="B6" s="19" t="s">
        <v>36</v>
      </c>
      <c r="C6" s="19" t="s">
        <v>10</v>
      </c>
      <c r="D6" s="19" t="s">
        <v>11</v>
      </c>
      <c r="E6" s="19" t="str">
        <f t="shared" si="0"/>
        <v>#a91414</v>
      </c>
      <c r="F6" s="19" t="str">
        <f t="shared" si="1"/>
        <v>[b][color=#a91414]</v>
      </c>
      <c r="G6" s="19" t="str">
        <f t="shared" si="2"/>
        <v>[/color][/b]</v>
      </c>
      <c r="H6" s="20">
        <v>13</v>
      </c>
      <c r="I6" s="20">
        <v>5</v>
      </c>
      <c r="J6" s="20">
        <v>1</v>
      </c>
      <c r="K6" s="20">
        <v>6</v>
      </c>
      <c r="L6" s="70"/>
      <c r="M6" s="20">
        <v>2</v>
      </c>
      <c r="N6" s="20">
        <v>5</v>
      </c>
      <c r="O6" s="20">
        <v>2</v>
      </c>
      <c r="P6" s="20">
        <f t="shared" si="3"/>
        <v>3</v>
      </c>
      <c r="Q6" s="19">
        <v>1</v>
      </c>
      <c r="R6" s="19">
        <v>2</v>
      </c>
      <c r="S6" s="19"/>
      <c r="T6" s="19"/>
      <c r="U6" s="19"/>
      <c r="V6" s="15">
        <f t="shared" si="4"/>
        <v>37</v>
      </c>
      <c r="W6" s="75" t="s">
        <v>45</v>
      </c>
      <c r="X6" t="str">
        <f t="shared" si="5"/>
        <v>4-5. [b][color=#a91414]Katarzyna "Vega" Puna[/color][/b] (KKR) 37 pkt (13/5/1/6/2/5/2/3)</v>
      </c>
      <c r="Y6" s="9"/>
      <c r="Z6" s="9"/>
      <c r="AA6" s="9"/>
      <c r="AB6" s="9"/>
      <c r="AC6" s="9"/>
      <c r="AD6" s="9"/>
      <c r="AE6" s="9"/>
    </row>
    <row r="7" spans="1:31" s="17" customFormat="1" ht="16.5" customHeight="1">
      <c r="A7" s="10">
        <v>2</v>
      </c>
      <c r="B7" s="11" t="s">
        <v>37</v>
      </c>
      <c r="C7" s="11" t="s">
        <v>38</v>
      </c>
      <c r="D7" s="11"/>
      <c r="E7" s="19" t="str">
        <f t="shared" si="0"/>
        <v>Brak</v>
      </c>
      <c r="F7" s="11" t="str">
        <f t="shared" si="1"/>
        <v>[b]</v>
      </c>
      <c r="G7" s="11" t="str">
        <f t="shared" si="2"/>
        <v>[/b]</v>
      </c>
      <c r="H7" s="12">
        <v>3</v>
      </c>
      <c r="I7" s="12">
        <v>10</v>
      </c>
      <c r="J7" s="12">
        <v>2</v>
      </c>
      <c r="K7" s="12">
        <v>4</v>
      </c>
      <c r="L7" s="62"/>
      <c r="M7" s="12">
        <v>0</v>
      </c>
      <c r="N7" s="12">
        <v>8</v>
      </c>
      <c r="O7" s="12">
        <v>7</v>
      </c>
      <c r="P7" s="12">
        <f t="shared" si="3"/>
        <v>3</v>
      </c>
      <c r="Q7" s="11">
        <v>1</v>
      </c>
      <c r="R7" s="11">
        <v>2</v>
      </c>
      <c r="S7" s="11"/>
      <c r="T7" s="11"/>
      <c r="U7" s="11"/>
      <c r="V7" s="15">
        <f t="shared" si="4"/>
        <v>37</v>
      </c>
      <c r="W7" s="76" t="s">
        <v>45</v>
      </c>
      <c r="X7" t="str">
        <f t="shared" si="5"/>
        <v>4-5. [b]Szczepan Miliński[/b] (BV) 37 pkt (3/10/2/4/0/8/7/3)</v>
      </c>
      <c r="Y7" s="9"/>
      <c r="Z7" s="9"/>
      <c r="AA7" s="9"/>
      <c r="AB7" s="9"/>
      <c r="AC7" s="9"/>
      <c r="AD7" s="9"/>
      <c r="AE7" s="9"/>
    </row>
    <row r="8" spans="1:31" s="17" customFormat="1" ht="16.5" customHeight="1">
      <c r="A8" s="18">
        <v>6</v>
      </c>
      <c r="B8" s="19" t="s">
        <v>41</v>
      </c>
      <c r="C8" s="19" t="s">
        <v>10</v>
      </c>
      <c r="D8" s="19" t="s">
        <v>11</v>
      </c>
      <c r="E8" s="19" t="str">
        <f t="shared" si="0"/>
        <v>#a91414</v>
      </c>
      <c r="F8" s="19" t="str">
        <f t="shared" si="1"/>
        <v>[b][color=#a91414]</v>
      </c>
      <c r="G8" s="19" t="str">
        <f t="shared" si="2"/>
        <v>[/color][/b]</v>
      </c>
      <c r="H8" s="20">
        <v>2</v>
      </c>
      <c r="I8" s="20">
        <v>6</v>
      </c>
      <c r="J8" s="20">
        <v>5</v>
      </c>
      <c r="K8" s="20">
        <v>4</v>
      </c>
      <c r="L8" s="22"/>
      <c r="M8" s="20">
        <v>2</v>
      </c>
      <c r="N8" s="20">
        <v>9</v>
      </c>
      <c r="O8" s="20">
        <v>2</v>
      </c>
      <c r="P8" s="20">
        <f t="shared" si="3"/>
        <v>1</v>
      </c>
      <c r="Q8" s="19">
        <v>1</v>
      </c>
      <c r="R8" s="19"/>
      <c r="S8" s="19"/>
      <c r="T8" s="19"/>
      <c r="U8" s="19"/>
      <c r="V8" s="15">
        <f t="shared" si="4"/>
        <v>31</v>
      </c>
      <c r="W8" s="21">
        <v>6</v>
      </c>
      <c r="X8" t="str">
        <f t="shared" si="5"/>
        <v>6. [b][color=#a91414]Krzysztof "Fazik" Brzeziński[/color][/b] (KKR) 31 pkt (2/6/5/4/2/9/2/1)</v>
      </c>
      <c r="Y8" s="9"/>
      <c r="Z8" s="9"/>
      <c r="AA8" s="9"/>
      <c r="AB8" s="9"/>
      <c r="AC8" s="9"/>
      <c r="AD8" s="9"/>
      <c r="AE8" s="9"/>
    </row>
    <row r="9" spans="1:31" s="17" customFormat="1" ht="16.5" customHeight="1">
      <c r="A9" s="10">
        <v>7</v>
      </c>
      <c r="B9" s="11" t="s">
        <v>46</v>
      </c>
      <c r="C9" s="11" t="s">
        <v>43</v>
      </c>
      <c r="D9" s="11" t="s">
        <v>34</v>
      </c>
      <c r="E9" s="11" t="str">
        <f t="shared" si="0"/>
        <v>#7249b6</v>
      </c>
      <c r="F9" s="11" t="str">
        <f t="shared" si="1"/>
        <v>[b][color=#7249b6]</v>
      </c>
      <c r="G9" s="11" t="str">
        <f t="shared" si="2"/>
        <v>[/color][/b]</v>
      </c>
      <c r="H9" s="12">
        <v>1</v>
      </c>
      <c r="I9" s="12">
        <v>12</v>
      </c>
      <c r="J9" s="12">
        <v>1</v>
      </c>
      <c r="K9" s="12">
        <v>4</v>
      </c>
      <c r="L9" s="22"/>
      <c r="M9" s="12">
        <v>0</v>
      </c>
      <c r="N9" s="12">
        <v>1</v>
      </c>
      <c r="O9" s="12">
        <v>0</v>
      </c>
      <c r="P9" s="12">
        <f t="shared" si="3"/>
        <v>3</v>
      </c>
      <c r="Q9" s="11">
        <v>1</v>
      </c>
      <c r="R9" s="11">
        <v>2</v>
      </c>
      <c r="S9" s="11"/>
      <c r="T9" s="11"/>
      <c r="U9" s="11"/>
      <c r="V9" s="15">
        <f t="shared" si="4"/>
        <v>22</v>
      </c>
      <c r="W9" s="16">
        <v>7</v>
      </c>
      <c r="X9" t="str">
        <f t="shared" si="5"/>
        <v>7. [b][color=#7249b6]Dorota "Dorotka" Janiszewska[/color][/b] (Sławno) 22 pkt (1/12/1/4/0/1/0/3)</v>
      </c>
      <c r="Y9" s="9"/>
      <c r="Z9" s="9"/>
      <c r="AA9" s="9"/>
      <c r="AB9" s="9"/>
      <c r="AC9" s="9"/>
      <c r="AD9" s="9"/>
      <c r="AE9" s="9"/>
    </row>
    <row r="10" spans="1:31" s="17" customFormat="1" ht="16.5" customHeight="1" thickBot="1">
      <c r="A10" s="48">
        <v>5</v>
      </c>
      <c r="B10" s="38" t="s">
        <v>13</v>
      </c>
      <c r="C10" s="38" t="s">
        <v>42</v>
      </c>
      <c r="D10" s="38"/>
      <c r="E10" s="38" t="str">
        <f t="shared" si="0"/>
        <v>Brak</v>
      </c>
      <c r="F10" s="38" t="str">
        <f t="shared" si="1"/>
        <v>[b]</v>
      </c>
      <c r="G10" s="38" t="str">
        <f t="shared" si="2"/>
        <v>[/b]</v>
      </c>
      <c r="H10" s="45">
        <v>2</v>
      </c>
      <c r="I10" s="45">
        <v>9</v>
      </c>
      <c r="J10" s="45">
        <v>1</v>
      </c>
      <c r="K10" s="45">
        <v>4</v>
      </c>
      <c r="L10" s="68" t="s">
        <v>6</v>
      </c>
      <c r="M10" s="69" t="s">
        <v>6</v>
      </c>
      <c r="N10" s="69" t="s">
        <v>6</v>
      </c>
      <c r="O10" s="69" t="s">
        <v>6</v>
      </c>
      <c r="P10" s="69" t="s">
        <v>6</v>
      </c>
      <c r="Q10" s="68" t="s">
        <v>6</v>
      </c>
      <c r="R10" s="68" t="s">
        <v>6</v>
      </c>
      <c r="S10" s="68" t="s">
        <v>6</v>
      </c>
      <c r="T10" s="68" t="s">
        <v>6</v>
      </c>
      <c r="U10" s="68" t="s">
        <v>6</v>
      </c>
      <c r="V10" s="39">
        <f t="shared" si="4"/>
        <v>16</v>
      </c>
      <c r="W10" s="49">
        <v>8</v>
      </c>
      <c r="X10" t="str">
        <f t="shared" si="5"/>
        <v>8. [b]Agata "Gollum" Zapor[/b] (PDMvM) 16 pkt (2/9/1/4/-/-/-/-)</v>
      </c>
      <c r="Y10" s="9"/>
      <c r="Z10" s="9"/>
      <c r="AA10" s="9"/>
      <c r="AB10" s="9"/>
      <c r="AC10" s="9"/>
      <c r="AD10" s="9"/>
      <c r="AE10" s="9"/>
    </row>
    <row r="11" spans="18:22" ht="12.75">
      <c r="R11" s="63"/>
      <c r="V11" s="9"/>
    </row>
    <row r="12" ht="12.75">
      <c r="V12" s="9"/>
    </row>
    <row r="13" spans="2:22" ht="12.75">
      <c r="B13" s="26"/>
      <c r="V13" s="9"/>
    </row>
    <row r="14" spans="1:22" ht="12.75">
      <c r="A14" s="2" t="s">
        <v>38</v>
      </c>
      <c r="B14" s="27" t="s">
        <v>39</v>
      </c>
      <c r="V14" s="9"/>
    </row>
    <row r="15" spans="1:22" ht="12.75">
      <c r="A15" s="2" t="s">
        <v>10</v>
      </c>
      <c r="B15" s="26" t="s">
        <v>16</v>
      </c>
      <c r="V15" s="9"/>
    </row>
    <row r="16" spans="1:22" ht="12.75">
      <c r="A16" s="2" t="s">
        <v>42</v>
      </c>
      <c r="B16" t="s">
        <v>44</v>
      </c>
      <c r="V16" s="9"/>
    </row>
    <row r="17" ht="12.75">
      <c r="V17" s="9"/>
    </row>
    <row r="18" spans="2:22" ht="12.75">
      <c r="B18" s="26"/>
      <c r="V18" s="9"/>
    </row>
    <row r="19" ht="12.75">
      <c r="V19" s="9"/>
    </row>
    <row r="20" ht="12.75">
      <c r="V20" s="9"/>
    </row>
    <row r="21" ht="12.75">
      <c r="V21" s="9"/>
    </row>
    <row r="22" ht="12.75">
      <c r="V22" s="9"/>
    </row>
    <row r="23" ht="12.75">
      <c r="V23" s="9"/>
    </row>
    <row r="24" ht="12.75">
      <c r="V24" s="9"/>
    </row>
    <row r="25" ht="12.75">
      <c r="V25" s="9"/>
    </row>
    <row r="26" ht="12.75">
      <c r="V26" s="9"/>
    </row>
  </sheetData>
  <mergeCells count="13">
    <mergeCell ref="A1:A2"/>
    <mergeCell ref="B1:B2"/>
    <mergeCell ref="H1:H2"/>
    <mergeCell ref="O1:O2"/>
    <mergeCell ref="J1:J2"/>
    <mergeCell ref="K1:K2"/>
    <mergeCell ref="L1:M1"/>
    <mergeCell ref="V1:V2"/>
    <mergeCell ref="W1:W2"/>
    <mergeCell ref="C1:C2"/>
    <mergeCell ref="P1:U1"/>
    <mergeCell ref="I1:I2"/>
    <mergeCell ref="N1:N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H38" sqref="H38"/>
    </sheetView>
  </sheetViews>
  <sheetFormatPr defaultColWidth="9.140625" defaultRowHeight="12.75"/>
  <cols>
    <col min="1" max="1" width="9.57421875" style="2" customWidth="1"/>
    <col min="2" max="2" width="26.28125" style="0" customWidth="1"/>
    <col min="3" max="3" width="12.0039062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10" width="5.7109375" style="0" customWidth="1"/>
    <col min="11" max="11" width="6.7109375" style="28" customWidth="1"/>
    <col min="12" max="12" width="7.28125" style="25" customWidth="1"/>
    <col min="13" max="13" width="6.7109375" style="0" hidden="1" customWidth="1"/>
    <col min="14" max="15" width="6.7109375" style="9" customWidth="1"/>
    <col min="16" max="20" width="9.140625" style="9" customWidth="1"/>
  </cols>
  <sheetData>
    <row r="1" spans="1:20" s="2" customFormat="1" ht="16.5" customHeight="1">
      <c r="A1" s="117" t="s">
        <v>0</v>
      </c>
      <c r="B1" s="119" t="s">
        <v>1</v>
      </c>
      <c r="C1" s="119" t="s">
        <v>2</v>
      </c>
      <c r="D1" s="1"/>
      <c r="E1" s="1"/>
      <c r="F1" s="1"/>
      <c r="G1" s="1"/>
      <c r="H1" s="119">
        <v>1</v>
      </c>
      <c r="I1" s="119">
        <v>2</v>
      </c>
      <c r="J1" s="119">
        <v>3</v>
      </c>
      <c r="K1" s="121" t="s">
        <v>3</v>
      </c>
      <c r="L1" s="123" t="s">
        <v>4</v>
      </c>
      <c r="N1" s="3"/>
      <c r="O1" s="3"/>
      <c r="P1" s="3"/>
      <c r="Q1" s="3"/>
      <c r="R1" s="3"/>
      <c r="S1" s="3"/>
      <c r="T1" s="3"/>
    </row>
    <row r="2" spans="1:20" s="2" customFormat="1" ht="16.5" customHeight="1" thickBot="1">
      <c r="A2" s="118"/>
      <c r="B2" s="120"/>
      <c r="C2" s="120"/>
      <c r="D2" s="4"/>
      <c r="E2" s="4"/>
      <c r="F2" s="4"/>
      <c r="G2" s="4"/>
      <c r="H2" s="120"/>
      <c r="I2" s="120"/>
      <c r="J2" s="120"/>
      <c r="K2" s="122"/>
      <c r="L2" s="124"/>
      <c r="N2" s="3"/>
      <c r="O2" s="3"/>
      <c r="P2" s="3"/>
      <c r="Q2" s="3"/>
      <c r="R2" s="3"/>
      <c r="S2" s="3"/>
      <c r="T2" s="3"/>
    </row>
    <row r="3" spans="1:13" ht="16.5" customHeight="1">
      <c r="A3" s="71">
        <v>6</v>
      </c>
      <c r="B3" s="72" t="s">
        <v>12</v>
      </c>
      <c r="C3" s="72" t="s">
        <v>10</v>
      </c>
      <c r="D3" s="72" t="s">
        <v>11</v>
      </c>
      <c r="E3" s="72" t="str">
        <f aca="true" t="shared" si="0" ref="E3:E10">IF(D3="","Brak",IF(D3="Brat","#a91414",IF(D3="Przyjaciel","#7249b6",IF(D3="BS","#20734b",IF(D3="CR","#808080","ERROR")))))</f>
        <v>#a91414</v>
      </c>
      <c r="F3" s="72" t="str">
        <f aca="true" t="shared" si="1" ref="F3:F10">IF(E3="Brak","[b]","[b][color="&amp;E3&amp;"]")</f>
        <v>[b][color=#a91414]</v>
      </c>
      <c r="G3" s="72" t="str">
        <f aca="true" t="shared" si="2" ref="G3:G10">IF(E3="Brak","[/b]","[/color][/b]")</f>
        <v>[/color][/b]</v>
      </c>
      <c r="H3" s="66">
        <v>14</v>
      </c>
      <c r="I3" s="66">
        <v>17</v>
      </c>
      <c r="J3" s="66">
        <v>19</v>
      </c>
      <c r="K3" s="73">
        <f aca="true" t="shared" si="3" ref="K3:K10">SUM(H3:J3)</f>
        <v>50</v>
      </c>
      <c r="L3" s="74">
        <v>1</v>
      </c>
      <c r="M3" t="str">
        <f>L3&amp;". "&amp;F3&amp;B3&amp;G3&amp;" ("&amp;C3&amp;") "&amp;K3&amp;" pkt ("&amp;H3&amp;"/"&amp;I3&amp;"/"&amp;J3&amp;")"</f>
        <v>1. [b][color=#a91414]Leszek "Haris" Jęczkowski[/color][/b] (KKR) 50 pkt (14/17/19)</v>
      </c>
    </row>
    <row r="4" spans="1:20" s="17" customFormat="1" ht="16.5" customHeight="1">
      <c r="A4" s="10">
        <v>8</v>
      </c>
      <c r="B4" s="11" t="s">
        <v>40</v>
      </c>
      <c r="C4" s="11" t="s">
        <v>10</v>
      </c>
      <c r="D4" s="11" t="s">
        <v>11</v>
      </c>
      <c r="E4" s="11" t="str">
        <f t="shared" si="0"/>
        <v>#a91414</v>
      </c>
      <c r="F4" s="11" t="str">
        <f t="shared" si="1"/>
        <v>[b][color=#a91414]</v>
      </c>
      <c r="G4" s="11" t="str">
        <f t="shared" si="2"/>
        <v>[/color][/b]</v>
      </c>
      <c r="H4" s="12">
        <v>10</v>
      </c>
      <c r="I4" s="12">
        <v>20</v>
      </c>
      <c r="J4" s="12">
        <v>19</v>
      </c>
      <c r="K4" s="15">
        <f t="shared" si="3"/>
        <v>49</v>
      </c>
      <c r="L4" s="16">
        <v>2</v>
      </c>
      <c r="M4" t="str">
        <f aca="true" t="shared" si="4" ref="M4:M10">L4&amp;". "&amp;F4&amp;B4&amp;G4&amp;" ("&amp;C4&amp;") "&amp;K4&amp;" pkt ("&amp;H4&amp;"/"&amp;I4&amp;"/"&amp;J4&amp;")"</f>
        <v>2. [b][color=#a91414]Rafał "Elf" Brundo[/color][/b] (KKR) 49 pkt (10/20/19)</v>
      </c>
      <c r="N4" s="9"/>
      <c r="O4" s="9"/>
      <c r="P4" s="9"/>
      <c r="Q4" s="9"/>
      <c r="R4" s="9"/>
      <c r="S4" s="9"/>
      <c r="T4" s="9"/>
    </row>
    <row r="5" spans="1:20" s="17" customFormat="1" ht="16.5" customHeight="1">
      <c r="A5" s="18">
        <v>5</v>
      </c>
      <c r="B5" s="19" t="s">
        <v>9</v>
      </c>
      <c r="C5" s="19" t="s">
        <v>10</v>
      </c>
      <c r="D5" s="19" t="s">
        <v>11</v>
      </c>
      <c r="E5" s="19" t="str">
        <f t="shared" si="0"/>
        <v>#a91414</v>
      </c>
      <c r="F5" s="19" t="str">
        <f t="shared" si="1"/>
        <v>[b][color=#a91414]</v>
      </c>
      <c r="G5" s="19" t="str">
        <f t="shared" si="2"/>
        <v>[/color][/b]</v>
      </c>
      <c r="H5" s="20">
        <v>13</v>
      </c>
      <c r="I5" s="20">
        <v>16</v>
      </c>
      <c r="J5" s="20">
        <v>19</v>
      </c>
      <c r="K5" s="15">
        <f t="shared" si="3"/>
        <v>48</v>
      </c>
      <c r="L5" s="21">
        <v>3</v>
      </c>
      <c r="M5" t="str">
        <f t="shared" si="4"/>
        <v>3. [b][color=#a91414]Bartłomiej "Gandalf" Zielonka[/color][/b] (KKR) 48 pkt (13/16/19)</v>
      </c>
      <c r="N5" s="9"/>
      <c r="O5" s="9"/>
      <c r="P5" s="9"/>
      <c r="Q5" s="9"/>
      <c r="R5" s="9"/>
      <c r="S5" s="9"/>
      <c r="T5" s="9"/>
    </row>
    <row r="6" spans="1:20" s="17" customFormat="1" ht="16.5" customHeight="1">
      <c r="A6" s="10">
        <v>7</v>
      </c>
      <c r="B6" s="11" t="s">
        <v>51</v>
      </c>
      <c r="C6" s="11" t="s">
        <v>38</v>
      </c>
      <c r="D6" s="11"/>
      <c r="E6" s="11" t="str">
        <f t="shared" si="0"/>
        <v>Brak</v>
      </c>
      <c r="F6" s="11" t="str">
        <f t="shared" si="1"/>
        <v>[b]</v>
      </c>
      <c r="G6" s="11" t="str">
        <f t="shared" si="2"/>
        <v>[/b]</v>
      </c>
      <c r="H6" s="12">
        <v>13</v>
      </c>
      <c r="I6" s="12">
        <v>13</v>
      </c>
      <c r="J6" s="12">
        <v>14</v>
      </c>
      <c r="K6" s="15">
        <f t="shared" si="3"/>
        <v>40</v>
      </c>
      <c r="L6" s="16">
        <v>4</v>
      </c>
      <c r="M6" t="str">
        <f t="shared" si="4"/>
        <v>4. [b]Szymon Pytel[/b] (BV) 40 pkt (13/13/14)</v>
      </c>
      <c r="N6" s="9"/>
      <c r="O6" s="9"/>
      <c r="P6" s="9"/>
      <c r="Q6" s="9"/>
      <c r="R6" s="9"/>
      <c r="S6" s="9"/>
      <c r="T6" s="9"/>
    </row>
    <row r="7" spans="1:20" s="17" customFormat="1" ht="16.5" customHeight="1">
      <c r="A7" s="18">
        <v>3</v>
      </c>
      <c r="B7" s="19" t="s">
        <v>47</v>
      </c>
      <c r="C7" s="19" t="s">
        <v>52</v>
      </c>
      <c r="D7" s="19"/>
      <c r="E7" s="19" t="str">
        <f t="shared" si="0"/>
        <v>Brak</v>
      </c>
      <c r="F7" s="19" t="str">
        <f t="shared" si="1"/>
        <v>[b]</v>
      </c>
      <c r="G7" s="19" t="str">
        <f t="shared" si="2"/>
        <v>[/b]</v>
      </c>
      <c r="H7" s="20">
        <v>13</v>
      </c>
      <c r="I7" s="20">
        <v>10</v>
      </c>
      <c r="J7" s="20">
        <v>15</v>
      </c>
      <c r="K7" s="15">
        <f t="shared" si="3"/>
        <v>38</v>
      </c>
      <c r="L7" s="21">
        <v>5</v>
      </c>
      <c r="M7" t="str">
        <f t="shared" si="4"/>
        <v>5. [b]Maciej Morawiec[/b] (KSA) 38 pkt (13/10/15)</v>
      </c>
      <c r="N7" s="9"/>
      <c r="O7" s="9"/>
      <c r="P7" s="9"/>
      <c r="Q7" s="9"/>
      <c r="R7" s="9"/>
      <c r="S7" s="9"/>
      <c r="T7" s="9"/>
    </row>
    <row r="8" spans="1:20" s="17" customFormat="1" ht="16.5" customHeight="1">
      <c r="A8" s="10">
        <v>2</v>
      </c>
      <c r="B8" s="11" t="s">
        <v>50</v>
      </c>
      <c r="C8" s="11" t="s">
        <v>54</v>
      </c>
      <c r="D8" s="11"/>
      <c r="E8" s="19" t="str">
        <f t="shared" si="0"/>
        <v>Brak</v>
      </c>
      <c r="F8" s="11" t="str">
        <f t="shared" si="1"/>
        <v>[b]</v>
      </c>
      <c r="G8" s="11" t="str">
        <f t="shared" si="2"/>
        <v>[/b]</v>
      </c>
      <c r="H8" s="12">
        <v>14</v>
      </c>
      <c r="I8" s="12">
        <v>10</v>
      </c>
      <c r="J8" s="12">
        <v>12</v>
      </c>
      <c r="K8" s="15">
        <f t="shared" si="3"/>
        <v>36</v>
      </c>
      <c r="L8" s="76" t="s">
        <v>56</v>
      </c>
      <c r="M8" t="str">
        <f t="shared" si="4"/>
        <v>6. [b]Patryk Pokorski[/b] (Gniew) 36 pkt (14/10/12)</v>
      </c>
      <c r="N8" s="9"/>
      <c r="O8" s="9"/>
      <c r="P8" s="9"/>
      <c r="Q8" s="9"/>
      <c r="R8" s="9"/>
      <c r="S8" s="9"/>
      <c r="T8" s="9"/>
    </row>
    <row r="9" spans="1:20" s="17" customFormat="1" ht="16.5" customHeight="1">
      <c r="A9" s="18">
        <v>4</v>
      </c>
      <c r="B9" s="19" t="s">
        <v>48</v>
      </c>
      <c r="C9" s="19" t="s">
        <v>53</v>
      </c>
      <c r="D9" s="19"/>
      <c r="E9" s="19" t="str">
        <f t="shared" si="0"/>
        <v>Brak</v>
      </c>
      <c r="F9" s="19" t="str">
        <f t="shared" si="1"/>
        <v>[b]</v>
      </c>
      <c r="G9" s="19" t="str">
        <f t="shared" si="2"/>
        <v>[/b]</v>
      </c>
      <c r="H9" s="20">
        <v>14</v>
      </c>
      <c r="I9" s="20">
        <v>11</v>
      </c>
      <c r="J9" s="20">
        <v>9</v>
      </c>
      <c r="K9" s="15">
        <f t="shared" si="3"/>
        <v>34</v>
      </c>
      <c r="L9" s="21">
        <v>7</v>
      </c>
      <c r="M9" t="str">
        <f t="shared" si="4"/>
        <v>7. [b]Marcin Niebrzydowski[/b] (Gdynia) 34 pkt (14/11/9)</v>
      </c>
      <c r="N9" s="9"/>
      <c r="O9" s="9"/>
      <c r="P9" s="9"/>
      <c r="Q9" s="9"/>
      <c r="R9" s="9"/>
      <c r="S9" s="9"/>
      <c r="T9" s="9"/>
    </row>
    <row r="10" spans="1:20" s="17" customFormat="1" ht="16.5" customHeight="1" thickBot="1">
      <c r="A10" s="34">
        <v>1</v>
      </c>
      <c r="B10" s="35" t="s">
        <v>49</v>
      </c>
      <c r="C10" s="35" t="s">
        <v>25</v>
      </c>
      <c r="D10" s="35"/>
      <c r="E10" s="35" t="str">
        <f t="shared" si="0"/>
        <v>Brak</v>
      </c>
      <c r="F10" s="35" t="str">
        <f t="shared" si="1"/>
        <v>[b]</v>
      </c>
      <c r="G10" s="35" t="str">
        <f t="shared" si="2"/>
        <v>[/b]</v>
      </c>
      <c r="H10" s="36">
        <v>8</v>
      </c>
      <c r="I10" s="36">
        <v>10</v>
      </c>
      <c r="J10" s="36">
        <v>7</v>
      </c>
      <c r="K10" s="39">
        <f t="shared" si="3"/>
        <v>25</v>
      </c>
      <c r="L10" s="81" t="s">
        <v>57</v>
      </c>
      <c r="M10" t="str">
        <f t="shared" si="4"/>
        <v>8. [b]Chrystian Cysewski[/b] (DGCh) 25 pkt (8/10/7)</v>
      </c>
      <c r="N10" s="9"/>
      <c r="O10" s="9"/>
      <c r="P10" s="9"/>
      <c r="Q10" s="9"/>
      <c r="R10" s="9"/>
      <c r="S10" s="9"/>
      <c r="T10" s="9"/>
    </row>
    <row r="11" ht="12.75">
      <c r="K11" s="9"/>
    </row>
    <row r="12" ht="12.75">
      <c r="K12" s="9"/>
    </row>
    <row r="13" spans="2:11" ht="12.75">
      <c r="B13" s="26"/>
      <c r="K13" s="9"/>
    </row>
    <row r="14" spans="1:11" ht="12.75">
      <c r="A14" s="2" t="s">
        <v>38</v>
      </c>
      <c r="B14" s="27" t="s">
        <v>39</v>
      </c>
      <c r="K14" s="9"/>
    </row>
    <row r="15" spans="1:11" ht="12.75">
      <c r="A15" s="2" t="s">
        <v>52</v>
      </c>
      <c r="B15" t="s">
        <v>55</v>
      </c>
      <c r="K15" s="9"/>
    </row>
    <row r="16" spans="1:11" ht="12.75">
      <c r="A16" s="2" t="s">
        <v>25</v>
      </c>
      <c r="B16" t="s">
        <v>28</v>
      </c>
      <c r="K16" s="9"/>
    </row>
    <row r="17" spans="1:11" ht="12.75">
      <c r="A17" s="2" t="s">
        <v>10</v>
      </c>
      <c r="B17" s="26" t="s">
        <v>16</v>
      </c>
      <c r="K17" s="9"/>
    </row>
    <row r="18" spans="2:11" ht="12.75">
      <c r="B18" s="26"/>
      <c r="K18" s="9"/>
    </row>
    <row r="19" ht="12.75">
      <c r="K19" s="9"/>
    </row>
    <row r="20" ht="12.75">
      <c r="K20" s="9"/>
    </row>
    <row r="21" ht="12.75">
      <c r="K21" s="9"/>
    </row>
    <row r="22" ht="12.75">
      <c r="K22" s="9"/>
    </row>
    <row r="23" ht="12.75">
      <c r="K23" s="9"/>
    </row>
    <row r="24" ht="12.75">
      <c r="K24" s="9"/>
    </row>
    <row r="25" ht="12.75">
      <c r="K25" s="9"/>
    </row>
    <row r="26" ht="12.75">
      <c r="K26" s="9"/>
    </row>
  </sheetData>
  <mergeCells count="8">
    <mergeCell ref="K1:K2"/>
    <mergeCell ref="L1:L2"/>
    <mergeCell ref="C1:C2"/>
    <mergeCell ref="I1:I2"/>
    <mergeCell ref="A1:A2"/>
    <mergeCell ref="B1:B2"/>
    <mergeCell ref="H1:H2"/>
    <mergeCell ref="J1:J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"/>
  <sheetViews>
    <sheetView workbookViewId="0" topLeftCell="A1">
      <selection activeCell="A1" sqref="A1:A2"/>
    </sheetView>
  </sheetViews>
  <sheetFormatPr defaultColWidth="9.140625" defaultRowHeight="12.75"/>
  <cols>
    <col min="1" max="1" width="8.8515625" style="2" customWidth="1"/>
    <col min="2" max="2" width="25.57421875" style="0" bestFit="1" customWidth="1"/>
    <col min="3" max="3" width="13.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9" width="4.7109375" style="9" customWidth="1"/>
    <col min="10" max="11" width="3.7109375" style="9" customWidth="1"/>
    <col min="12" max="15" width="4.7109375" style="9" customWidth="1"/>
    <col min="16" max="19" width="3.7109375" style="9" customWidth="1"/>
    <col min="20" max="22" width="4.7109375" style="9" customWidth="1"/>
    <col min="23" max="28" width="3.7109375" style="9" customWidth="1"/>
    <col min="29" max="29" width="4.7109375" style="9" customWidth="1"/>
    <col min="30" max="30" width="6.7109375" style="28" customWidth="1"/>
    <col min="31" max="31" width="7.28125" style="25" customWidth="1"/>
    <col min="32" max="32" width="6.7109375" style="0" hidden="1" customWidth="1"/>
    <col min="33" max="35" width="6.7109375" style="0" customWidth="1"/>
  </cols>
  <sheetData>
    <row r="1" spans="1:31" s="2" customFormat="1" ht="16.5" customHeight="1">
      <c r="A1" s="127" t="s">
        <v>0</v>
      </c>
      <c r="B1" s="119" t="s">
        <v>1</v>
      </c>
      <c r="C1" s="119" t="s">
        <v>2</v>
      </c>
      <c r="D1" s="1"/>
      <c r="E1" s="1"/>
      <c r="F1" s="1"/>
      <c r="G1" s="1"/>
      <c r="H1" s="130">
        <v>1</v>
      </c>
      <c r="I1" s="130">
        <v>2</v>
      </c>
      <c r="J1" s="130">
        <v>3</v>
      </c>
      <c r="K1" s="130"/>
      <c r="L1" s="130"/>
      <c r="M1" s="132">
        <v>4</v>
      </c>
      <c r="N1" s="130">
        <v>5</v>
      </c>
      <c r="O1" s="130">
        <v>6</v>
      </c>
      <c r="P1" s="130">
        <v>7</v>
      </c>
      <c r="Q1" s="130"/>
      <c r="R1" s="130"/>
      <c r="S1" s="130"/>
      <c r="T1" s="130"/>
      <c r="U1" s="130">
        <v>8</v>
      </c>
      <c r="V1" s="130">
        <v>9</v>
      </c>
      <c r="W1" s="130">
        <v>10</v>
      </c>
      <c r="X1" s="130"/>
      <c r="Y1" s="130"/>
      <c r="Z1" s="130"/>
      <c r="AA1" s="130"/>
      <c r="AB1" s="130"/>
      <c r="AC1" s="130"/>
      <c r="AD1" s="125" t="s">
        <v>3</v>
      </c>
      <c r="AE1" s="123" t="s">
        <v>4</v>
      </c>
    </row>
    <row r="2" spans="1:31" s="2" customFormat="1" ht="16.5" customHeight="1" thickBot="1">
      <c r="A2" s="128"/>
      <c r="B2" s="129"/>
      <c r="C2" s="120"/>
      <c r="D2" s="4"/>
      <c r="E2" s="4"/>
      <c r="F2" s="4"/>
      <c r="G2" s="4"/>
      <c r="H2" s="131"/>
      <c r="I2" s="131"/>
      <c r="J2" s="43" t="s">
        <v>5</v>
      </c>
      <c r="K2" s="43" t="s">
        <v>6</v>
      </c>
      <c r="L2" s="43" t="s">
        <v>7</v>
      </c>
      <c r="M2" s="133"/>
      <c r="N2" s="131"/>
      <c r="O2" s="131"/>
      <c r="P2" s="43">
        <v>20</v>
      </c>
      <c r="Q2" s="43">
        <v>25</v>
      </c>
      <c r="R2" s="43">
        <v>30</v>
      </c>
      <c r="S2" s="43">
        <v>35</v>
      </c>
      <c r="T2" s="43" t="s">
        <v>7</v>
      </c>
      <c r="U2" s="131"/>
      <c r="V2" s="131"/>
      <c r="W2" s="43">
        <v>1</v>
      </c>
      <c r="X2" s="43">
        <v>2</v>
      </c>
      <c r="Y2" s="43">
        <v>3</v>
      </c>
      <c r="Z2" s="43">
        <v>4</v>
      </c>
      <c r="AA2" s="43">
        <v>5</v>
      </c>
      <c r="AB2" s="43">
        <v>6</v>
      </c>
      <c r="AC2" s="43" t="s">
        <v>7</v>
      </c>
      <c r="AD2" s="126"/>
      <c r="AE2" s="124"/>
    </row>
    <row r="3" spans="1:32" s="9" customFormat="1" ht="16.5" customHeight="1">
      <c r="A3" s="46">
        <v>5</v>
      </c>
      <c r="B3" s="42" t="s">
        <v>9</v>
      </c>
      <c r="C3" s="42" t="s">
        <v>10</v>
      </c>
      <c r="D3" s="42" t="s">
        <v>11</v>
      </c>
      <c r="E3" s="42" t="str">
        <f aca="true" t="shared" si="0" ref="E3:E8">IF(D3="","Brak",IF(D3="Brat","#a91414",IF(D3="Przyjaciel","#7249b6",IF(D3="BS","#20734b",IF(D3="CR","#808080","ERROR")))))</f>
        <v>#a91414</v>
      </c>
      <c r="F3" s="42" t="str">
        <f aca="true" t="shared" si="1" ref="F3:F8">IF(E3="Brak","[b]","[b][color="&amp;E3&amp;"]")</f>
        <v>[b][color=#a91414]</v>
      </c>
      <c r="G3" s="42" t="str">
        <f aca="true" t="shared" si="2" ref="G3:G8">IF(E3="Brak","[/b]","[/color][/b]")</f>
        <v>[/color][/b]</v>
      </c>
      <c r="H3" s="44">
        <v>16</v>
      </c>
      <c r="I3" s="44">
        <v>20</v>
      </c>
      <c r="J3" s="83"/>
      <c r="K3" s="85"/>
      <c r="L3" s="44">
        <v>15</v>
      </c>
      <c r="M3" s="44">
        <v>17</v>
      </c>
      <c r="N3" s="44">
        <v>18</v>
      </c>
      <c r="O3" s="44">
        <v>22</v>
      </c>
      <c r="P3" s="42">
        <v>6</v>
      </c>
      <c r="Q3" s="42">
        <v>8</v>
      </c>
      <c r="R3" s="42">
        <v>0</v>
      </c>
      <c r="S3" s="42"/>
      <c r="T3" s="44">
        <f aca="true" t="shared" si="3" ref="T3:T8">SUM(P3:S3)</f>
        <v>14</v>
      </c>
      <c r="U3" s="44">
        <v>18</v>
      </c>
      <c r="V3" s="44">
        <v>8</v>
      </c>
      <c r="W3" s="42">
        <v>2</v>
      </c>
      <c r="X3" s="42">
        <v>4</v>
      </c>
      <c r="Y3" s="42">
        <v>4</v>
      </c>
      <c r="Z3" s="42">
        <v>5</v>
      </c>
      <c r="AA3" s="42">
        <v>2</v>
      </c>
      <c r="AB3" s="42"/>
      <c r="AC3" s="44">
        <f aca="true" t="shared" si="4" ref="AC3:AC8">SUM(W3:AB3)</f>
        <v>17</v>
      </c>
      <c r="AD3" s="8">
        <f aca="true" t="shared" si="5" ref="AD3:AD8">SUM(H3:I3,L3:O3,T3:V3,AC3)</f>
        <v>165</v>
      </c>
      <c r="AE3" s="47">
        <v>1</v>
      </c>
      <c r="AF3" s="9" t="str">
        <f aca="true" t="shared" si="6" ref="AF3:AF8">AE3&amp;". "&amp;F3&amp;B3&amp;G3&amp;" ("&amp;C3&amp;") "&amp;AD3&amp;" pkt ("&amp;H3&amp;"/"&amp;I3&amp;"/"&amp;L3&amp;"/"&amp;M3&amp;"/"&amp;N3&amp;"/"&amp;O3&amp;"/"&amp;T3&amp;"/"&amp;U3&amp;"/"&amp;V3&amp;"/"&amp;AC3&amp;")"</f>
        <v>1. [b][color=#a91414]Bartłomiej "Gandalf" Zielonka[/color][/b] (KKR) 165 pkt (16/20/15/17/18/22/14/18/8/17)</v>
      </c>
    </row>
    <row r="4" spans="1:32" s="17" customFormat="1" ht="16.5" customHeight="1">
      <c r="A4" s="10">
        <v>2</v>
      </c>
      <c r="B4" s="11" t="s">
        <v>58</v>
      </c>
      <c r="C4" s="11" t="s">
        <v>59</v>
      </c>
      <c r="D4" s="11"/>
      <c r="E4" s="11" t="str">
        <f t="shared" si="0"/>
        <v>Brak</v>
      </c>
      <c r="F4" s="11" t="str">
        <f t="shared" si="1"/>
        <v>[b]</v>
      </c>
      <c r="G4" s="11" t="str">
        <f t="shared" si="2"/>
        <v>[/b]</v>
      </c>
      <c r="H4" s="12">
        <v>21</v>
      </c>
      <c r="I4" s="12">
        <v>17</v>
      </c>
      <c r="J4" s="52"/>
      <c r="K4" s="54"/>
      <c r="L4" s="12">
        <v>0</v>
      </c>
      <c r="M4" s="12">
        <v>25</v>
      </c>
      <c r="N4" s="12">
        <v>20</v>
      </c>
      <c r="O4" s="12">
        <v>22</v>
      </c>
      <c r="P4" s="11">
        <v>6</v>
      </c>
      <c r="Q4" s="11">
        <v>8</v>
      </c>
      <c r="R4" s="11">
        <v>10</v>
      </c>
      <c r="S4" s="11">
        <v>12</v>
      </c>
      <c r="T4" s="12">
        <f t="shared" si="3"/>
        <v>36</v>
      </c>
      <c r="U4" s="12">
        <v>0</v>
      </c>
      <c r="V4" s="12">
        <v>0</v>
      </c>
      <c r="W4" s="11">
        <v>4</v>
      </c>
      <c r="X4" s="11">
        <v>2</v>
      </c>
      <c r="Y4" s="11">
        <v>2</v>
      </c>
      <c r="Z4" s="11"/>
      <c r="AA4" s="11"/>
      <c r="AB4" s="11"/>
      <c r="AC4" s="12">
        <f t="shared" si="4"/>
        <v>8</v>
      </c>
      <c r="AD4" s="15">
        <f t="shared" si="5"/>
        <v>149</v>
      </c>
      <c r="AE4" s="16">
        <v>2</v>
      </c>
      <c r="AF4" s="9" t="str">
        <f t="shared" si="6"/>
        <v>2. [b]Robert Joński[/b] (Rosnowo) 149 pkt (21/17/0/25/20/22/36/0/0/8)</v>
      </c>
    </row>
    <row r="5" spans="1:32" s="9" customFormat="1" ht="16.5" customHeight="1">
      <c r="A5" s="18">
        <v>1</v>
      </c>
      <c r="B5" s="19" t="s">
        <v>30</v>
      </c>
      <c r="C5" s="19" t="s">
        <v>31</v>
      </c>
      <c r="D5" s="19"/>
      <c r="E5" s="19" t="str">
        <f t="shared" si="0"/>
        <v>Brak</v>
      </c>
      <c r="F5" s="19" t="str">
        <f t="shared" si="1"/>
        <v>[b]</v>
      </c>
      <c r="G5" s="19" t="str">
        <f t="shared" si="2"/>
        <v>[/b]</v>
      </c>
      <c r="H5" s="20">
        <v>18</v>
      </c>
      <c r="I5" s="20">
        <v>17</v>
      </c>
      <c r="J5" s="86"/>
      <c r="K5" s="82"/>
      <c r="L5" s="20">
        <v>5</v>
      </c>
      <c r="M5" s="20">
        <v>17</v>
      </c>
      <c r="N5" s="20">
        <v>21</v>
      </c>
      <c r="O5" s="20">
        <v>22</v>
      </c>
      <c r="P5" s="19">
        <v>3</v>
      </c>
      <c r="Q5" s="19">
        <v>4</v>
      </c>
      <c r="R5" s="19">
        <v>5</v>
      </c>
      <c r="S5" s="19">
        <v>6</v>
      </c>
      <c r="T5" s="20">
        <f t="shared" si="3"/>
        <v>18</v>
      </c>
      <c r="U5" s="20">
        <v>0</v>
      </c>
      <c r="V5" s="20">
        <v>16</v>
      </c>
      <c r="W5" s="19">
        <v>5</v>
      </c>
      <c r="X5" s="19">
        <v>4</v>
      </c>
      <c r="Y5" s="19">
        <v>2</v>
      </c>
      <c r="Z5" s="19"/>
      <c r="AA5" s="19"/>
      <c r="AB5" s="19"/>
      <c r="AC5" s="20">
        <f t="shared" si="4"/>
        <v>11</v>
      </c>
      <c r="AD5" s="15">
        <f t="shared" si="5"/>
        <v>145</v>
      </c>
      <c r="AE5" s="21">
        <v>3</v>
      </c>
      <c r="AF5" s="9" t="str">
        <f t="shared" si="6"/>
        <v>3. [b]Michał Danes[/b] (Koszalin) 145 pkt (18/17/5/17/21/22/18/0/16/11)</v>
      </c>
    </row>
    <row r="6" spans="1:32" s="9" customFormat="1" ht="16.5" customHeight="1">
      <c r="A6" s="10">
        <v>6</v>
      </c>
      <c r="B6" s="11" t="s">
        <v>40</v>
      </c>
      <c r="C6" s="11" t="s">
        <v>10</v>
      </c>
      <c r="D6" s="11" t="s">
        <v>11</v>
      </c>
      <c r="E6" s="11" t="str">
        <f t="shared" si="0"/>
        <v>#a91414</v>
      </c>
      <c r="F6" s="11" t="str">
        <f t="shared" si="1"/>
        <v>[b][color=#a91414]</v>
      </c>
      <c r="G6" s="11" t="str">
        <f t="shared" si="2"/>
        <v>[/color][/b]</v>
      </c>
      <c r="H6" s="12">
        <v>21</v>
      </c>
      <c r="I6" s="12">
        <v>15</v>
      </c>
      <c r="J6" s="52"/>
      <c r="K6" s="54"/>
      <c r="L6" s="12">
        <v>5</v>
      </c>
      <c r="M6" s="12">
        <v>18</v>
      </c>
      <c r="N6" s="12">
        <v>19</v>
      </c>
      <c r="O6" s="12">
        <v>0</v>
      </c>
      <c r="P6" s="11">
        <v>6</v>
      </c>
      <c r="Q6" s="11">
        <v>8</v>
      </c>
      <c r="R6" s="11">
        <v>5</v>
      </c>
      <c r="S6" s="11">
        <v>6</v>
      </c>
      <c r="T6" s="12">
        <f t="shared" si="3"/>
        <v>25</v>
      </c>
      <c r="U6" s="12">
        <v>0</v>
      </c>
      <c r="V6" s="12">
        <v>8</v>
      </c>
      <c r="W6" s="11">
        <v>3</v>
      </c>
      <c r="X6" s="11">
        <v>3</v>
      </c>
      <c r="Y6" s="11">
        <v>4</v>
      </c>
      <c r="Z6" s="11">
        <v>5</v>
      </c>
      <c r="AA6" s="11">
        <v>5</v>
      </c>
      <c r="AB6" s="11">
        <v>4</v>
      </c>
      <c r="AC6" s="12">
        <f t="shared" si="4"/>
        <v>24</v>
      </c>
      <c r="AD6" s="15">
        <f t="shared" si="5"/>
        <v>135</v>
      </c>
      <c r="AE6" s="16">
        <v>4</v>
      </c>
      <c r="AF6" s="9" t="str">
        <f t="shared" si="6"/>
        <v>4. [b][color=#a91414]Rafał "Elf" Brundo[/color][/b] (KKR) 135 pkt (21/15/5/18/19/0/25/0/8/24)</v>
      </c>
    </row>
    <row r="7" spans="1:32" s="17" customFormat="1" ht="16.5" customHeight="1">
      <c r="A7" s="18">
        <v>3</v>
      </c>
      <c r="B7" s="19" t="s">
        <v>41</v>
      </c>
      <c r="C7" s="19" t="s">
        <v>10</v>
      </c>
      <c r="D7" s="19" t="s">
        <v>11</v>
      </c>
      <c r="E7" s="19" t="str">
        <f t="shared" si="0"/>
        <v>#a91414</v>
      </c>
      <c r="F7" s="19" t="str">
        <f t="shared" si="1"/>
        <v>[b][color=#a91414]</v>
      </c>
      <c r="G7" s="19" t="str">
        <f t="shared" si="2"/>
        <v>[/color][/b]</v>
      </c>
      <c r="H7" s="20">
        <v>17</v>
      </c>
      <c r="I7" s="20">
        <v>16</v>
      </c>
      <c r="J7" s="82"/>
      <c r="K7" s="84"/>
      <c r="L7" s="20">
        <v>15</v>
      </c>
      <c r="M7" s="20">
        <v>20</v>
      </c>
      <c r="N7" s="20">
        <v>21</v>
      </c>
      <c r="O7" s="20">
        <v>0</v>
      </c>
      <c r="P7" s="19">
        <v>6</v>
      </c>
      <c r="Q7" s="19">
        <v>8</v>
      </c>
      <c r="R7" s="19">
        <v>0</v>
      </c>
      <c r="S7" s="19"/>
      <c r="T7" s="20">
        <f t="shared" si="3"/>
        <v>14</v>
      </c>
      <c r="U7" s="20">
        <v>0</v>
      </c>
      <c r="V7" s="20">
        <v>8</v>
      </c>
      <c r="W7" s="19">
        <v>2</v>
      </c>
      <c r="X7" s="19">
        <v>3</v>
      </c>
      <c r="Y7" s="19">
        <v>3</v>
      </c>
      <c r="Z7" s="19">
        <v>3</v>
      </c>
      <c r="AA7" s="19"/>
      <c r="AB7" s="19"/>
      <c r="AC7" s="20">
        <f t="shared" si="4"/>
        <v>11</v>
      </c>
      <c r="AD7" s="15">
        <f t="shared" si="5"/>
        <v>122</v>
      </c>
      <c r="AE7" s="21">
        <v>5</v>
      </c>
      <c r="AF7" s="9" t="str">
        <f t="shared" si="6"/>
        <v>5. [b][color=#a91414]Krzysztof "Fazik" Brzeziński[/color][/b] (KKR) 122 pkt (17/16/15/20/21/0/14/0/8/11)</v>
      </c>
    </row>
    <row r="8" spans="1:32" s="9" customFormat="1" ht="16.5" customHeight="1" thickBot="1">
      <c r="A8" s="34">
        <v>4</v>
      </c>
      <c r="B8" s="35" t="s">
        <v>46</v>
      </c>
      <c r="C8" s="35" t="s">
        <v>43</v>
      </c>
      <c r="D8" s="35" t="s">
        <v>34</v>
      </c>
      <c r="E8" s="35" t="str">
        <f t="shared" si="0"/>
        <v>#7249b6</v>
      </c>
      <c r="F8" s="35" t="str">
        <f t="shared" si="1"/>
        <v>[b][color=#7249b6]</v>
      </c>
      <c r="G8" s="35" t="str">
        <f t="shared" si="2"/>
        <v>[/color][/b]</v>
      </c>
      <c r="H8" s="36">
        <v>17</v>
      </c>
      <c r="I8" s="36">
        <v>14</v>
      </c>
      <c r="J8" s="51"/>
      <c r="K8" s="87"/>
      <c r="L8" s="36">
        <v>0</v>
      </c>
      <c r="M8" s="36">
        <v>14</v>
      </c>
      <c r="N8" s="36">
        <v>20</v>
      </c>
      <c r="O8" s="36">
        <v>18</v>
      </c>
      <c r="P8" s="35">
        <v>6</v>
      </c>
      <c r="Q8" s="35">
        <v>8</v>
      </c>
      <c r="R8" s="35">
        <v>5</v>
      </c>
      <c r="S8" s="35">
        <v>0</v>
      </c>
      <c r="T8" s="36">
        <f t="shared" si="3"/>
        <v>19</v>
      </c>
      <c r="U8" s="36">
        <v>3</v>
      </c>
      <c r="V8" s="36">
        <v>0</v>
      </c>
      <c r="W8" s="35">
        <v>4</v>
      </c>
      <c r="X8" s="35">
        <v>3</v>
      </c>
      <c r="Y8" s="35">
        <v>2</v>
      </c>
      <c r="Z8" s="35"/>
      <c r="AA8" s="35"/>
      <c r="AB8" s="35"/>
      <c r="AC8" s="36">
        <f t="shared" si="4"/>
        <v>9</v>
      </c>
      <c r="AD8" s="39">
        <f t="shared" si="5"/>
        <v>114</v>
      </c>
      <c r="AE8" s="40">
        <v>6</v>
      </c>
      <c r="AF8" s="9" t="str">
        <f t="shared" si="6"/>
        <v>6. [b][color=#7249b6]Dorota "Dorotka" Janiszewska[/color][/b] (Sławno) 114 pkt (17/14/0/14/20/18/19/3/0/9)</v>
      </c>
    </row>
  </sheetData>
  <mergeCells count="15">
    <mergeCell ref="AD1:AD2"/>
    <mergeCell ref="AE1:AE2"/>
    <mergeCell ref="A1:A2"/>
    <mergeCell ref="B1:B2"/>
    <mergeCell ref="H1:H2"/>
    <mergeCell ref="I1:I2"/>
    <mergeCell ref="C1:C2"/>
    <mergeCell ref="U1:U2"/>
    <mergeCell ref="J1:L1"/>
    <mergeCell ref="O1:O2"/>
    <mergeCell ref="P1:T1"/>
    <mergeCell ref="W1:AC1"/>
    <mergeCell ref="M1:M2"/>
    <mergeCell ref="N1:N2"/>
    <mergeCell ref="V1:V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AC11" sqref="AC11"/>
    </sheetView>
  </sheetViews>
  <sheetFormatPr defaultColWidth="9.140625" defaultRowHeight="12.75"/>
  <cols>
    <col min="1" max="1" width="8.8515625" style="2" customWidth="1"/>
    <col min="2" max="2" width="25.57421875" style="0" bestFit="1" customWidth="1"/>
    <col min="3" max="3" width="13.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9" width="4.7109375" style="9" customWidth="1"/>
    <col min="10" max="11" width="3.7109375" style="9" customWidth="1"/>
    <col min="12" max="17" width="4.7109375" style="9" customWidth="1"/>
    <col min="18" max="21" width="3.7109375" style="9" customWidth="1"/>
    <col min="22" max="23" width="4.7109375" style="9" customWidth="1"/>
    <col min="24" max="28" width="3.7109375" style="9" customWidth="1"/>
    <col min="29" max="30" width="4.7109375" style="9" customWidth="1"/>
    <col min="31" max="31" width="6.7109375" style="28" customWidth="1"/>
    <col min="32" max="32" width="7.28125" style="25" customWidth="1"/>
    <col min="33" max="33" width="6.7109375" style="0" hidden="1" customWidth="1"/>
    <col min="34" max="36" width="6.7109375" style="0" customWidth="1"/>
  </cols>
  <sheetData>
    <row r="1" spans="1:32" s="2" customFormat="1" ht="16.5" customHeight="1">
      <c r="A1" s="127" t="s">
        <v>0</v>
      </c>
      <c r="B1" s="119" t="s">
        <v>1</v>
      </c>
      <c r="C1" s="119" t="s">
        <v>2</v>
      </c>
      <c r="D1" s="1"/>
      <c r="E1" s="1"/>
      <c r="F1" s="1"/>
      <c r="G1" s="1"/>
      <c r="H1" s="130">
        <v>1</v>
      </c>
      <c r="I1" s="130">
        <v>2</v>
      </c>
      <c r="J1" s="130">
        <v>3</v>
      </c>
      <c r="K1" s="130"/>
      <c r="L1" s="130"/>
      <c r="M1" s="132">
        <v>4</v>
      </c>
      <c r="N1" s="130">
        <v>5</v>
      </c>
      <c r="O1" s="130">
        <v>6</v>
      </c>
      <c r="P1" s="130">
        <v>7</v>
      </c>
      <c r="Q1" s="130">
        <v>8</v>
      </c>
      <c r="R1" s="130">
        <v>9</v>
      </c>
      <c r="S1" s="130"/>
      <c r="T1" s="130"/>
      <c r="U1" s="130"/>
      <c r="V1" s="130"/>
      <c r="W1" s="130">
        <v>10</v>
      </c>
      <c r="X1" s="130">
        <v>11</v>
      </c>
      <c r="Y1" s="130"/>
      <c r="Z1" s="130"/>
      <c r="AA1" s="130"/>
      <c r="AB1" s="130"/>
      <c r="AC1" s="130"/>
      <c r="AD1" s="130">
        <v>12</v>
      </c>
      <c r="AE1" s="125" t="s">
        <v>3</v>
      </c>
      <c r="AF1" s="123" t="s">
        <v>4</v>
      </c>
    </row>
    <row r="2" spans="1:32" s="2" customFormat="1" ht="16.5" customHeight="1" thickBot="1">
      <c r="A2" s="128"/>
      <c r="B2" s="129"/>
      <c r="C2" s="120"/>
      <c r="D2" s="4"/>
      <c r="E2" s="4"/>
      <c r="F2" s="4"/>
      <c r="G2" s="4"/>
      <c r="H2" s="131"/>
      <c r="I2" s="131"/>
      <c r="J2" s="43" t="s">
        <v>5</v>
      </c>
      <c r="K2" s="43" t="s">
        <v>6</v>
      </c>
      <c r="L2" s="43" t="s">
        <v>7</v>
      </c>
      <c r="M2" s="133"/>
      <c r="N2" s="131"/>
      <c r="O2" s="131"/>
      <c r="P2" s="131"/>
      <c r="Q2" s="131"/>
      <c r="R2" s="43">
        <v>20</v>
      </c>
      <c r="S2" s="43">
        <v>25</v>
      </c>
      <c r="T2" s="43">
        <v>30</v>
      </c>
      <c r="U2" s="43">
        <v>35</v>
      </c>
      <c r="V2" s="43" t="s">
        <v>7</v>
      </c>
      <c r="W2" s="131"/>
      <c r="X2" s="43">
        <v>1</v>
      </c>
      <c r="Y2" s="43">
        <v>2</v>
      </c>
      <c r="Z2" s="43">
        <v>3</v>
      </c>
      <c r="AA2" s="43">
        <v>4</v>
      </c>
      <c r="AB2" s="43">
        <v>5</v>
      </c>
      <c r="AC2" s="43" t="s">
        <v>7</v>
      </c>
      <c r="AD2" s="131"/>
      <c r="AE2" s="126"/>
      <c r="AF2" s="124"/>
    </row>
    <row r="3" spans="1:33" s="9" customFormat="1" ht="16.5" customHeight="1">
      <c r="A3" s="33">
        <v>2</v>
      </c>
      <c r="B3" s="6" t="s">
        <v>40</v>
      </c>
      <c r="C3" s="6" t="s">
        <v>10</v>
      </c>
      <c r="D3" s="6" t="s">
        <v>11</v>
      </c>
      <c r="E3" s="6" t="str">
        <f>IF(D3="","Brak",IF(D3="Brat","#a91414",IF(D3="Przyjaciel","#7249b6",IF(D3="BS","#20734b",IF(D3="CR","#808080","ERROR")))))</f>
        <v>#a91414</v>
      </c>
      <c r="F3" s="6" t="str">
        <f>IF(E3="Brak","[b]","[b][color="&amp;E3&amp;"]")</f>
        <v>[b][color=#a91414]</v>
      </c>
      <c r="G3" s="6" t="str">
        <f>IF(E3="Brak","[/b]","[/color][/b]")</f>
        <v>[/color][/b]</v>
      </c>
      <c r="H3" s="32">
        <v>16</v>
      </c>
      <c r="I3" s="32">
        <v>17</v>
      </c>
      <c r="J3" s="83"/>
      <c r="K3" s="85"/>
      <c r="L3" s="32">
        <v>5</v>
      </c>
      <c r="M3" s="32">
        <v>17</v>
      </c>
      <c r="N3" s="32">
        <v>17</v>
      </c>
      <c r="O3" s="32">
        <v>13</v>
      </c>
      <c r="P3" s="32">
        <v>19</v>
      </c>
      <c r="Q3" s="32">
        <v>22</v>
      </c>
      <c r="R3" s="6">
        <v>3</v>
      </c>
      <c r="S3" s="6">
        <v>4</v>
      </c>
      <c r="T3" s="6">
        <v>5</v>
      </c>
      <c r="U3" s="6">
        <v>0</v>
      </c>
      <c r="V3" s="32">
        <f>SUM(R3:U3)</f>
        <v>12</v>
      </c>
      <c r="W3" s="32">
        <v>3</v>
      </c>
      <c r="X3" s="6">
        <v>5</v>
      </c>
      <c r="Y3" s="6">
        <v>4</v>
      </c>
      <c r="Z3" s="6">
        <v>2</v>
      </c>
      <c r="AA3" s="6"/>
      <c r="AB3" s="6"/>
      <c r="AC3" s="32">
        <f>SUM(X3:AB3)</f>
        <v>11</v>
      </c>
      <c r="AD3" s="32">
        <v>14</v>
      </c>
      <c r="AE3" s="8">
        <f>SUM(H3:I3,L3:Q3,V3:W3,AC3:AD3)</f>
        <v>166</v>
      </c>
      <c r="AF3" s="88" t="s">
        <v>60</v>
      </c>
      <c r="AG3" s="9" t="str">
        <f>AF3&amp;". "&amp;F3&amp;B3&amp;G3&amp;" ("&amp;C3&amp;") "&amp;AE3&amp;" pkt ("&amp;H3&amp;"/"&amp;I3&amp;"/"&amp;L3&amp;"/"&amp;M3&amp;"/"&amp;N3&amp;"/"&amp;O3&amp;"/"&amp;P3&amp;"/"&amp;Q3&amp;"/"&amp;V3&amp;"/"&amp;W3&amp;"/"&amp;AC3&amp;"/"&amp;AD3&amp;")"</f>
        <v>1-2. [b][color=#a91414]Rafał "Elf" Brundo[/color][/b] (KKR) 166 pkt (16/17/5/17/17/13/19/22/12/3/11/14)</v>
      </c>
    </row>
    <row r="4" spans="1:33" s="17" customFormat="1" ht="16.5" customHeight="1">
      <c r="A4" s="18">
        <v>3</v>
      </c>
      <c r="B4" s="19" t="s">
        <v>41</v>
      </c>
      <c r="C4" s="19" t="s">
        <v>10</v>
      </c>
      <c r="D4" s="19" t="s">
        <v>11</v>
      </c>
      <c r="E4" s="19" t="str">
        <f>IF(D4="","Brak",IF(D4="Brat","#a91414",IF(D4="Przyjaciel","#7249b6",IF(D4="BS","#20734b",IF(D4="CR","#808080","ERROR")))))</f>
        <v>#a91414</v>
      </c>
      <c r="F4" s="19" t="str">
        <f>IF(E4="Brak","[b]","[b][color="&amp;E4&amp;"]")</f>
        <v>[b][color=#a91414]</v>
      </c>
      <c r="G4" s="19" t="str">
        <f>IF(E4="Brak","[/b]","[/color][/b]")</f>
        <v>[/color][/b]</v>
      </c>
      <c r="H4" s="20">
        <v>17</v>
      </c>
      <c r="I4" s="20">
        <v>10</v>
      </c>
      <c r="J4" s="86"/>
      <c r="K4" s="54"/>
      <c r="L4" s="20">
        <v>10</v>
      </c>
      <c r="M4" s="20">
        <v>13</v>
      </c>
      <c r="N4" s="20">
        <v>18</v>
      </c>
      <c r="O4" s="20">
        <v>17</v>
      </c>
      <c r="P4" s="20">
        <v>14</v>
      </c>
      <c r="Q4" s="20">
        <v>18</v>
      </c>
      <c r="R4" s="19">
        <v>6</v>
      </c>
      <c r="S4" s="19">
        <v>4</v>
      </c>
      <c r="T4" s="19">
        <v>0</v>
      </c>
      <c r="U4" s="19"/>
      <c r="V4" s="20">
        <f>SUM(R4:U4)</f>
        <v>10</v>
      </c>
      <c r="W4" s="20">
        <v>7</v>
      </c>
      <c r="X4" s="19">
        <v>4</v>
      </c>
      <c r="Y4" s="19">
        <v>4</v>
      </c>
      <c r="Z4" s="19">
        <v>2</v>
      </c>
      <c r="AA4" s="19"/>
      <c r="AB4" s="19"/>
      <c r="AC4" s="20">
        <f>SUM(X4:AB4)</f>
        <v>10</v>
      </c>
      <c r="AD4" s="20">
        <v>22</v>
      </c>
      <c r="AE4" s="15">
        <f>SUM(H4:I4,L4:Q4,V4:W4,AC4:AD4)</f>
        <v>166</v>
      </c>
      <c r="AF4" s="75" t="s">
        <v>60</v>
      </c>
      <c r="AG4" s="9" t="str">
        <f>AF4&amp;". "&amp;F4&amp;B4&amp;G4&amp;" ("&amp;C4&amp;") "&amp;AE4&amp;" pkt ("&amp;H4&amp;"/"&amp;I4&amp;"/"&amp;L4&amp;"/"&amp;M4&amp;"/"&amp;N4&amp;"/"&amp;O4&amp;"/"&amp;P4&amp;"/"&amp;Q4&amp;"/"&amp;V4&amp;"/"&amp;W4&amp;"/"&amp;AC4&amp;"/"&amp;AD4&amp;")"</f>
        <v>1-2. [b][color=#a91414]Krzysztof "Fazik" Brzeziński[/color][/b] (KKR) 166 pkt (17/10/10/13/18/17/14/18/10/7/10/22)</v>
      </c>
    </row>
    <row r="5" spans="1:33" s="9" customFormat="1" ht="16.5" customHeight="1">
      <c r="A5" s="10">
        <v>4</v>
      </c>
      <c r="B5" s="11" t="s">
        <v>12</v>
      </c>
      <c r="C5" s="11" t="s">
        <v>10</v>
      </c>
      <c r="D5" s="11" t="s">
        <v>11</v>
      </c>
      <c r="E5" s="11" t="str">
        <f>IF(D5="","Brak",IF(D5="Brat","#a91414",IF(D5="Przyjaciel","#7249b6",IF(D5="BS","#20734b",IF(D5="CR","#808080","ERROR")))))</f>
        <v>#a91414</v>
      </c>
      <c r="F5" s="11" t="str">
        <f>IF(E5="Brak","[b]","[b][color="&amp;E5&amp;"]")</f>
        <v>[b][color=#a91414]</v>
      </c>
      <c r="G5" s="11" t="str">
        <f>IF(E5="Brak","[/b]","[/color][/b]")</f>
        <v>[/color][/b]</v>
      </c>
      <c r="H5" s="12">
        <v>18</v>
      </c>
      <c r="I5" s="12">
        <v>13</v>
      </c>
      <c r="J5" s="52"/>
      <c r="K5" s="54"/>
      <c r="L5" s="12">
        <v>10</v>
      </c>
      <c r="M5" s="12">
        <v>17</v>
      </c>
      <c r="N5" s="12">
        <v>12</v>
      </c>
      <c r="O5" s="12">
        <v>16</v>
      </c>
      <c r="P5" s="12">
        <v>13</v>
      </c>
      <c r="Q5" s="12">
        <v>24</v>
      </c>
      <c r="R5" s="11">
        <v>3</v>
      </c>
      <c r="S5" s="11">
        <v>8</v>
      </c>
      <c r="T5" s="11">
        <v>0</v>
      </c>
      <c r="U5" s="11"/>
      <c r="V5" s="12">
        <f>SUM(R5:U5)</f>
        <v>11</v>
      </c>
      <c r="W5" s="12">
        <v>0</v>
      </c>
      <c r="X5" s="11">
        <v>2</v>
      </c>
      <c r="Y5" s="11">
        <v>1</v>
      </c>
      <c r="Z5" s="11"/>
      <c r="AA5" s="11"/>
      <c r="AB5" s="11"/>
      <c r="AC5" s="12">
        <f>SUM(X5:AB5)</f>
        <v>3</v>
      </c>
      <c r="AD5" s="12">
        <v>15</v>
      </c>
      <c r="AE5" s="15">
        <f>SUM(H5:I5,L5:Q5,V5:W5,AC5:AD5)</f>
        <v>152</v>
      </c>
      <c r="AF5" s="16">
        <v>3</v>
      </c>
      <c r="AG5" s="9" t="str">
        <f>AF5&amp;". "&amp;F5&amp;B5&amp;G5&amp;" ("&amp;C5&amp;") "&amp;AE5&amp;" pkt ("&amp;H5&amp;"/"&amp;I5&amp;"/"&amp;L5&amp;"/"&amp;M5&amp;"/"&amp;N5&amp;"/"&amp;O5&amp;"/"&amp;P5&amp;"/"&amp;Q5&amp;"/"&amp;V5&amp;"/"&amp;W5&amp;"/"&amp;AC5&amp;"/"&amp;AD5&amp;")"</f>
        <v>3. [b][color=#a91414]Leszek "Haris" Jęczkowski[/color][/b] (KKR) 152 pkt (18/13/10/17/12/16/13/24/11/0/3/15)</v>
      </c>
    </row>
    <row r="6" spans="1:33" s="9" customFormat="1" ht="16.5" customHeight="1">
      <c r="A6" s="18">
        <v>1</v>
      </c>
      <c r="B6" s="19" t="s">
        <v>58</v>
      </c>
      <c r="C6" s="19" t="s">
        <v>59</v>
      </c>
      <c r="D6" s="19"/>
      <c r="E6" s="19" t="str">
        <f>IF(D6="","Brak",IF(D6="Brat","#a91414",IF(D6="Przyjaciel","#7249b6",IF(D6="BS","#20734b",IF(D6="CR","#808080","ERROR")))))</f>
        <v>Brak</v>
      </c>
      <c r="F6" s="19" t="str">
        <f>IF(E6="Brak","[b]","[b][color="&amp;E6&amp;"]")</f>
        <v>[b]</v>
      </c>
      <c r="G6" s="19" t="str">
        <f>IF(E6="Brak","[/b]","[/color][/b]")</f>
        <v>[/b]</v>
      </c>
      <c r="H6" s="20">
        <v>17</v>
      </c>
      <c r="I6" s="20">
        <v>13</v>
      </c>
      <c r="J6" s="52"/>
      <c r="K6" s="54"/>
      <c r="L6" s="20">
        <v>-5</v>
      </c>
      <c r="M6" s="20">
        <v>22</v>
      </c>
      <c r="N6" s="20">
        <v>7</v>
      </c>
      <c r="O6" s="20">
        <v>16</v>
      </c>
      <c r="P6" s="20">
        <v>9</v>
      </c>
      <c r="Q6" s="20">
        <v>0</v>
      </c>
      <c r="R6" s="19">
        <v>3</v>
      </c>
      <c r="S6" s="19">
        <v>8</v>
      </c>
      <c r="T6" s="19">
        <v>0</v>
      </c>
      <c r="U6" s="19"/>
      <c r="V6" s="20">
        <f>SUM(R6:U6)</f>
        <v>11</v>
      </c>
      <c r="W6" s="20">
        <v>0</v>
      </c>
      <c r="X6" s="19">
        <v>2</v>
      </c>
      <c r="Y6" s="19">
        <v>5</v>
      </c>
      <c r="Z6" s="19">
        <v>1</v>
      </c>
      <c r="AA6" s="19"/>
      <c r="AB6" s="19"/>
      <c r="AC6" s="20">
        <f>SUM(X6:AB6)</f>
        <v>8</v>
      </c>
      <c r="AD6" s="20">
        <v>9</v>
      </c>
      <c r="AE6" s="15">
        <f>SUM(H6:I6,L6:Q6,V6:W6,AC6:AD6)</f>
        <v>107</v>
      </c>
      <c r="AF6" s="21">
        <v>4</v>
      </c>
      <c r="AG6" s="9" t="str">
        <f>AF6&amp;". "&amp;F6&amp;B6&amp;G6&amp;" ("&amp;C6&amp;") "&amp;AE6&amp;" pkt ("&amp;H6&amp;"/"&amp;I6&amp;"/"&amp;L6&amp;"/"&amp;M6&amp;"/"&amp;N6&amp;"/"&amp;O6&amp;"/"&amp;P6&amp;"/"&amp;Q6&amp;"/"&amp;V6&amp;"/"&amp;W6&amp;"/"&amp;AC6&amp;"/"&amp;AD6&amp;")"</f>
        <v>4. [b]Robert Joński[/b] (Rosnowo) 107 pkt (17/13/-5/22/7/16/9/0/11/0/8/9)</v>
      </c>
    </row>
    <row r="7" spans="1:33" s="17" customFormat="1" ht="16.5" customHeight="1" thickBot="1">
      <c r="A7" s="34">
        <v>5</v>
      </c>
      <c r="B7" s="35" t="s">
        <v>9</v>
      </c>
      <c r="C7" s="35" t="s">
        <v>10</v>
      </c>
      <c r="D7" s="35" t="s">
        <v>11</v>
      </c>
      <c r="E7" s="35" t="str">
        <f>IF(D7="","Brak",IF(D7="Brat","#a91414",IF(D7="Przyjaciel","#7249b6",IF(D7="BS","#20734b",IF(D7="CR","#808080","ERROR")))))</f>
        <v>#a91414</v>
      </c>
      <c r="F7" s="35" t="str">
        <f>IF(E7="Brak","[b]","[b][color="&amp;E7&amp;"]")</f>
        <v>[b][color=#a91414]</v>
      </c>
      <c r="G7" s="35" t="str">
        <f>IF(E7="Brak","[/b]","[/color][/b]")</f>
        <v>[/color][/b]</v>
      </c>
      <c r="H7" s="36">
        <v>14</v>
      </c>
      <c r="I7" s="36">
        <v>15</v>
      </c>
      <c r="J7" s="51"/>
      <c r="K7" s="87"/>
      <c r="L7" s="36">
        <v>0</v>
      </c>
      <c r="M7" s="36">
        <v>11</v>
      </c>
      <c r="N7" s="36">
        <v>20</v>
      </c>
      <c r="O7" s="36">
        <v>14</v>
      </c>
      <c r="P7" s="36">
        <v>2</v>
      </c>
      <c r="Q7" s="36">
        <v>0</v>
      </c>
      <c r="R7" s="35">
        <v>6</v>
      </c>
      <c r="S7" s="35">
        <v>0</v>
      </c>
      <c r="T7" s="89"/>
      <c r="U7" s="35"/>
      <c r="V7" s="36">
        <f>SUM(R7:U7)</f>
        <v>6</v>
      </c>
      <c r="W7" s="36">
        <v>3</v>
      </c>
      <c r="X7" s="35">
        <v>4</v>
      </c>
      <c r="Y7" s="35">
        <v>4</v>
      </c>
      <c r="Z7" s="35">
        <v>1</v>
      </c>
      <c r="AA7" s="35"/>
      <c r="AB7" s="35"/>
      <c r="AC7" s="36">
        <f>SUM(X7:AB7)</f>
        <v>9</v>
      </c>
      <c r="AD7" s="36">
        <v>11</v>
      </c>
      <c r="AE7" s="39">
        <f>SUM(H7:I7,L7:Q7,V7:W7,AC7:AD7)</f>
        <v>105</v>
      </c>
      <c r="AF7" s="40">
        <v>5</v>
      </c>
      <c r="AG7" s="9" t="str">
        <f>AF7&amp;". "&amp;F7&amp;B7&amp;G7&amp;" ("&amp;C7&amp;") "&amp;AE7&amp;" pkt ("&amp;H7&amp;"/"&amp;I7&amp;"/"&amp;L7&amp;"/"&amp;M7&amp;"/"&amp;N7&amp;"/"&amp;O7&amp;"/"&amp;P7&amp;"/"&amp;Q7&amp;"/"&amp;V7&amp;"/"&amp;W7&amp;"/"&amp;AC7&amp;"/"&amp;AD7&amp;")"</f>
        <v>5. [b][color=#a91414]Bartłomiej "Gandalf" Zielonka[/color][/b] (KKR) 105 pkt (14/15/0/11/20/14/2/0/6/3/9/11)</v>
      </c>
    </row>
  </sheetData>
  <mergeCells count="17">
    <mergeCell ref="AF1:AF2"/>
    <mergeCell ref="W1:W2"/>
    <mergeCell ref="AE1:AE2"/>
    <mergeCell ref="J1:L1"/>
    <mergeCell ref="O1:O2"/>
    <mergeCell ref="AD1:AD2"/>
    <mergeCell ref="M1:M2"/>
    <mergeCell ref="N1:N2"/>
    <mergeCell ref="P1:P2"/>
    <mergeCell ref="Q1:Q2"/>
    <mergeCell ref="R1:V1"/>
    <mergeCell ref="X1:AC1"/>
    <mergeCell ref="A1:A2"/>
    <mergeCell ref="B1:B2"/>
    <mergeCell ref="H1:H2"/>
    <mergeCell ref="I1:I2"/>
    <mergeCell ref="C1:C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3"/>
  <sheetViews>
    <sheetView workbookViewId="0" topLeftCell="A1">
      <selection activeCell="I48" sqref="I48"/>
    </sheetView>
  </sheetViews>
  <sheetFormatPr defaultColWidth="9.140625" defaultRowHeight="12.75"/>
  <cols>
    <col min="1" max="1" width="8.8515625" style="2" customWidth="1"/>
    <col min="2" max="2" width="33.421875" style="0" customWidth="1"/>
    <col min="3" max="3" width="13.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9" width="4.7109375" style="9" customWidth="1"/>
    <col min="10" max="11" width="3.7109375" style="9" customWidth="1"/>
    <col min="12" max="18" width="4.7109375" style="9" customWidth="1"/>
    <col min="19" max="21" width="3.7109375" style="9" customWidth="1"/>
    <col min="22" max="23" width="4.7109375" style="9" customWidth="1"/>
    <col min="24" max="28" width="3.7109375" style="9" customWidth="1"/>
    <col min="29" max="30" width="4.7109375" style="9" customWidth="1"/>
    <col min="31" max="31" width="6.7109375" style="28" customWidth="1"/>
    <col min="32" max="32" width="7.28125" style="25" customWidth="1"/>
    <col min="33" max="33" width="6.7109375" style="0" hidden="1" customWidth="1"/>
    <col min="34" max="36" width="6.7109375" style="0" customWidth="1"/>
  </cols>
  <sheetData>
    <row r="1" spans="1:32" s="2" customFormat="1" ht="16.5" customHeight="1">
      <c r="A1" s="127" t="s">
        <v>0</v>
      </c>
      <c r="B1" s="119" t="s">
        <v>1</v>
      </c>
      <c r="C1" s="119" t="s">
        <v>2</v>
      </c>
      <c r="D1" s="1"/>
      <c r="E1" s="1"/>
      <c r="F1" s="1"/>
      <c r="G1" s="1"/>
      <c r="H1" s="130">
        <v>1</v>
      </c>
      <c r="I1" s="130">
        <v>2</v>
      </c>
      <c r="J1" s="130">
        <v>3</v>
      </c>
      <c r="K1" s="130"/>
      <c r="L1" s="130"/>
      <c r="M1" s="132">
        <v>4</v>
      </c>
      <c r="N1" s="130">
        <v>5</v>
      </c>
      <c r="O1" s="130">
        <v>6</v>
      </c>
      <c r="P1" s="130">
        <v>7</v>
      </c>
      <c r="Q1" s="130">
        <v>8</v>
      </c>
      <c r="R1" s="130">
        <v>9</v>
      </c>
      <c r="S1" s="130">
        <v>10</v>
      </c>
      <c r="T1" s="130"/>
      <c r="U1" s="130"/>
      <c r="V1" s="130"/>
      <c r="W1" s="130">
        <v>11</v>
      </c>
      <c r="X1" s="130">
        <v>12</v>
      </c>
      <c r="Y1" s="130"/>
      <c r="Z1" s="130"/>
      <c r="AA1" s="130"/>
      <c r="AB1" s="130"/>
      <c r="AC1" s="130"/>
      <c r="AD1" s="130">
        <v>13</v>
      </c>
      <c r="AE1" s="125" t="s">
        <v>3</v>
      </c>
      <c r="AF1" s="123" t="s">
        <v>4</v>
      </c>
    </row>
    <row r="2" spans="1:32" s="2" customFormat="1" ht="16.5" customHeight="1" thickBot="1">
      <c r="A2" s="128"/>
      <c r="B2" s="129"/>
      <c r="C2" s="120"/>
      <c r="D2" s="4"/>
      <c r="E2" s="4"/>
      <c r="F2" s="4"/>
      <c r="G2" s="4"/>
      <c r="H2" s="131"/>
      <c r="I2" s="131"/>
      <c r="J2" s="43" t="s">
        <v>5</v>
      </c>
      <c r="K2" s="43" t="s">
        <v>6</v>
      </c>
      <c r="L2" s="43" t="s">
        <v>7</v>
      </c>
      <c r="M2" s="133"/>
      <c r="N2" s="131"/>
      <c r="O2" s="131"/>
      <c r="P2" s="131"/>
      <c r="Q2" s="131"/>
      <c r="R2" s="131"/>
      <c r="S2" s="43">
        <v>20</v>
      </c>
      <c r="T2" s="43">
        <v>25</v>
      </c>
      <c r="U2" s="43">
        <v>30</v>
      </c>
      <c r="V2" s="43" t="s">
        <v>7</v>
      </c>
      <c r="W2" s="131"/>
      <c r="X2" s="43">
        <v>1</v>
      </c>
      <c r="Y2" s="43">
        <v>2</v>
      </c>
      <c r="Z2" s="43">
        <v>3</v>
      </c>
      <c r="AA2" s="43">
        <v>4</v>
      </c>
      <c r="AB2" s="43">
        <v>5</v>
      </c>
      <c r="AC2" s="43" t="s">
        <v>7</v>
      </c>
      <c r="AD2" s="131"/>
      <c r="AE2" s="126"/>
      <c r="AF2" s="124"/>
    </row>
    <row r="3" spans="1:33" s="9" customFormat="1" ht="16.5" customHeight="1">
      <c r="A3" s="46">
        <v>2</v>
      </c>
      <c r="B3" s="42" t="s">
        <v>58</v>
      </c>
      <c r="C3" s="42" t="s">
        <v>59</v>
      </c>
      <c r="D3" s="42"/>
      <c r="E3" s="42" t="str">
        <f>IF(D3="","Brak",IF(D3="Brat","#a91414",IF(D3="Przyjaciel","#7249b6",IF(D3="BS","#20734b",IF(D3="CR","#808080",IF(D3="Nowicjusz","#206cdf","ERROR"))))))</f>
        <v>Brak</v>
      </c>
      <c r="F3" s="42" t="str">
        <f aca="true" t="shared" si="0" ref="F3:F13">IF(E3="Brak","[b]","[b][color="&amp;E3&amp;"]")</f>
        <v>[b]</v>
      </c>
      <c r="G3" s="42" t="str">
        <f aca="true" t="shared" si="1" ref="G3:G13">IF(E3="Brak","[/b]","[/color][/b]")</f>
        <v>[/b]</v>
      </c>
      <c r="H3" s="44">
        <v>22</v>
      </c>
      <c r="I3" s="44">
        <v>12</v>
      </c>
      <c r="J3" s="90"/>
      <c r="K3" s="85"/>
      <c r="L3" s="44">
        <v>10</v>
      </c>
      <c r="M3" s="44">
        <v>13</v>
      </c>
      <c r="N3" s="44">
        <v>20</v>
      </c>
      <c r="O3" s="44">
        <v>22</v>
      </c>
      <c r="P3" s="44">
        <v>16</v>
      </c>
      <c r="Q3" s="44">
        <v>23</v>
      </c>
      <c r="R3" s="44">
        <v>12</v>
      </c>
      <c r="S3" s="42">
        <v>6</v>
      </c>
      <c r="T3" s="42">
        <v>4</v>
      </c>
      <c r="U3" s="42">
        <v>10</v>
      </c>
      <c r="V3" s="44">
        <f aca="true" t="shared" si="2" ref="V3:V13">SUM(S3:U3)</f>
        <v>20</v>
      </c>
      <c r="W3" s="44">
        <v>7</v>
      </c>
      <c r="X3" s="42">
        <v>3</v>
      </c>
      <c r="Y3" s="42">
        <v>2</v>
      </c>
      <c r="Z3" s="42">
        <v>5</v>
      </c>
      <c r="AA3" s="42">
        <v>4</v>
      </c>
      <c r="AB3" s="42">
        <v>3</v>
      </c>
      <c r="AC3" s="44">
        <f aca="true" t="shared" si="3" ref="AC3:AC13">SUM(X3:AB3)</f>
        <v>17</v>
      </c>
      <c r="AD3" s="44">
        <v>21</v>
      </c>
      <c r="AE3" s="8">
        <f aca="true" t="shared" si="4" ref="AE3:AE13">SUM(H3:I3,L3:R3,V3:W3,AC3:AD3)</f>
        <v>215</v>
      </c>
      <c r="AF3" s="91" t="s">
        <v>60</v>
      </c>
      <c r="AG3" s="9" t="str">
        <f>AF3&amp;". "&amp;F3&amp;B3&amp;G3&amp;" ("&amp;C3&amp;") "&amp;AE3&amp;" pkt ("&amp;H3&amp;"/"&amp;I3&amp;"/"&amp;L3&amp;"/"&amp;M3&amp;"/"&amp;N3&amp;"/"&amp;O3&amp;"/"&amp;P3&amp;"/"&amp;Q3&amp;"/"&amp;R3&amp;"/"&amp;V3&amp;"/"&amp;W3&amp;"/"&amp;AC3&amp;"/"&amp;AD3&amp;")"</f>
        <v>1-2. [b]Robert Joński[/b] (Rosnowo) 215 pkt (22/12/10/13/20/22/16/23/12/20/7/17/21)</v>
      </c>
    </row>
    <row r="4" spans="1:33" s="17" customFormat="1" ht="16.5" customHeight="1">
      <c r="A4" s="10">
        <v>6</v>
      </c>
      <c r="B4" s="11" t="s">
        <v>9</v>
      </c>
      <c r="C4" s="11" t="s">
        <v>10</v>
      </c>
      <c r="D4" s="11" t="s">
        <v>11</v>
      </c>
      <c r="E4" s="11" t="str">
        <f aca="true" t="shared" si="5" ref="E4:E11">IF(D4="","Brak",IF(D4="Brat","#a91414",IF(D4="Przyjaciel","#7249b6",IF(D4="BS","#20734b",IF(D4="CR","#808080",IF(D4="Nowicjusz","#206cdf",IF(D4="Kompan","#D78428","ERROR")))))))</f>
        <v>#a91414</v>
      </c>
      <c r="F4" s="11" t="str">
        <f t="shared" si="0"/>
        <v>[b][color=#a91414]</v>
      </c>
      <c r="G4" s="11" t="str">
        <f t="shared" si="1"/>
        <v>[/color][/b]</v>
      </c>
      <c r="H4" s="12">
        <v>17</v>
      </c>
      <c r="I4" s="12">
        <v>22</v>
      </c>
      <c r="J4" s="52"/>
      <c r="K4" s="54"/>
      <c r="L4" s="12">
        <v>10</v>
      </c>
      <c r="M4" s="12">
        <v>15</v>
      </c>
      <c r="N4" s="12">
        <v>21</v>
      </c>
      <c r="O4" s="12">
        <v>24</v>
      </c>
      <c r="P4" s="12">
        <v>14</v>
      </c>
      <c r="Q4" s="12">
        <v>17</v>
      </c>
      <c r="R4" s="12">
        <v>0</v>
      </c>
      <c r="S4" s="11">
        <v>6</v>
      </c>
      <c r="T4" s="11">
        <v>4</v>
      </c>
      <c r="U4" s="11">
        <v>0</v>
      </c>
      <c r="V4" s="12">
        <f t="shared" si="2"/>
        <v>10</v>
      </c>
      <c r="W4" s="12">
        <v>25</v>
      </c>
      <c r="X4" s="11">
        <v>4</v>
      </c>
      <c r="Y4" s="11">
        <v>4</v>
      </c>
      <c r="Z4" s="11">
        <v>4</v>
      </c>
      <c r="AA4" s="11">
        <v>4</v>
      </c>
      <c r="AB4" s="11">
        <v>3</v>
      </c>
      <c r="AC4" s="12">
        <f t="shared" si="3"/>
        <v>19</v>
      </c>
      <c r="AD4" s="12">
        <v>21</v>
      </c>
      <c r="AE4" s="15">
        <f t="shared" si="4"/>
        <v>215</v>
      </c>
      <c r="AF4" s="76" t="s">
        <v>60</v>
      </c>
      <c r="AG4" s="9" t="str">
        <f aca="true" t="shared" si="6" ref="AG4:AG13">AF4&amp;". "&amp;F4&amp;B4&amp;G4&amp;" ("&amp;C4&amp;") "&amp;AE4&amp;" pkt ("&amp;H4&amp;"/"&amp;I4&amp;"/"&amp;L4&amp;"/"&amp;M4&amp;"/"&amp;N4&amp;"/"&amp;O4&amp;"/"&amp;P4&amp;"/"&amp;Q4&amp;"/"&amp;R4&amp;"/"&amp;V4&amp;"/"&amp;W4&amp;"/"&amp;AC4&amp;"/"&amp;AD4&amp;")"</f>
        <v>1-2. [b][color=#a91414]Bartłomiej "Gandalf" Zielonka[/color][/b] (KKR) 215 pkt (17/22/10/15/21/24/14/17/0/10/25/19/21)</v>
      </c>
    </row>
    <row r="5" spans="1:33" s="9" customFormat="1" ht="16.5" customHeight="1">
      <c r="A5" s="18">
        <v>8</v>
      </c>
      <c r="B5" s="19" t="s">
        <v>30</v>
      </c>
      <c r="C5" s="19" t="s">
        <v>31</v>
      </c>
      <c r="D5" s="19"/>
      <c r="E5" s="19" t="str">
        <f t="shared" si="5"/>
        <v>Brak</v>
      </c>
      <c r="F5" s="19" t="str">
        <f t="shared" si="0"/>
        <v>[b]</v>
      </c>
      <c r="G5" s="19" t="str">
        <f t="shared" si="1"/>
        <v>[/b]</v>
      </c>
      <c r="H5" s="20">
        <v>18</v>
      </c>
      <c r="I5" s="20">
        <v>16</v>
      </c>
      <c r="J5" s="52"/>
      <c r="K5" s="54"/>
      <c r="L5" s="20">
        <v>10</v>
      </c>
      <c r="M5" s="20">
        <v>14</v>
      </c>
      <c r="N5" s="20">
        <v>19</v>
      </c>
      <c r="O5" s="20">
        <v>18</v>
      </c>
      <c r="P5" s="20">
        <v>20</v>
      </c>
      <c r="Q5" s="20">
        <v>23</v>
      </c>
      <c r="R5" s="20">
        <v>18</v>
      </c>
      <c r="S5" s="19">
        <v>6</v>
      </c>
      <c r="T5" s="19">
        <v>8</v>
      </c>
      <c r="U5" s="19">
        <v>5</v>
      </c>
      <c r="V5" s="20">
        <f t="shared" si="2"/>
        <v>19</v>
      </c>
      <c r="W5" s="20">
        <v>12</v>
      </c>
      <c r="X5" s="19">
        <v>3</v>
      </c>
      <c r="Y5" s="19">
        <v>3</v>
      </c>
      <c r="Z5" s="19">
        <v>3</v>
      </c>
      <c r="AA5" s="19">
        <v>3</v>
      </c>
      <c r="AB5" s="19"/>
      <c r="AC5" s="20">
        <f t="shared" si="3"/>
        <v>12</v>
      </c>
      <c r="AD5" s="20">
        <v>14</v>
      </c>
      <c r="AE5" s="15">
        <f t="shared" si="4"/>
        <v>213</v>
      </c>
      <c r="AF5" s="21">
        <v>3</v>
      </c>
      <c r="AG5" s="9" t="str">
        <f t="shared" si="6"/>
        <v>3. [b]Michał Danes[/b] (Koszalin) 213 pkt (18/16/10/14/19/18/20/23/18/19/12/12/14)</v>
      </c>
    </row>
    <row r="6" spans="1:33" s="9" customFormat="1" ht="16.5" customHeight="1">
      <c r="A6" s="10">
        <v>7</v>
      </c>
      <c r="B6" s="11" t="s">
        <v>64</v>
      </c>
      <c r="C6" s="11" t="s">
        <v>70</v>
      </c>
      <c r="D6" s="11"/>
      <c r="E6" s="11" t="str">
        <f t="shared" si="5"/>
        <v>Brak</v>
      </c>
      <c r="F6" s="11" t="str">
        <f t="shared" si="0"/>
        <v>[b]</v>
      </c>
      <c r="G6" s="11" t="str">
        <f t="shared" si="1"/>
        <v>[/b]</v>
      </c>
      <c r="H6" s="12">
        <v>17</v>
      </c>
      <c r="I6" s="12">
        <v>17</v>
      </c>
      <c r="J6" s="52"/>
      <c r="K6" s="54"/>
      <c r="L6" s="12">
        <v>15</v>
      </c>
      <c r="M6" s="12">
        <v>14</v>
      </c>
      <c r="N6" s="12">
        <v>14</v>
      </c>
      <c r="O6" s="12">
        <v>21</v>
      </c>
      <c r="P6" s="12">
        <v>19</v>
      </c>
      <c r="Q6" s="12">
        <v>19</v>
      </c>
      <c r="R6" s="12">
        <v>18</v>
      </c>
      <c r="S6" s="11">
        <v>3</v>
      </c>
      <c r="T6" s="11">
        <v>4</v>
      </c>
      <c r="U6" s="11">
        <v>0</v>
      </c>
      <c r="V6" s="12">
        <f t="shared" si="2"/>
        <v>7</v>
      </c>
      <c r="W6" s="12">
        <v>3</v>
      </c>
      <c r="X6" s="11">
        <v>2</v>
      </c>
      <c r="Y6" s="11">
        <v>3</v>
      </c>
      <c r="Z6" s="11">
        <v>3</v>
      </c>
      <c r="AA6" s="11">
        <v>3</v>
      </c>
      <c r="AB6" s="11"/>
      <c r="AC6" s="12">
        <f t="shared" si="3"/>
        <v>11</v>
      </c>
      <c r="AD6" s="12">
        <v>16</v>
      </c>
      <c r="AE6" s="15">
        <f t="shared" si="4"/>
        <v>191</v>
      </c>
      <c r="AF6" s="16">
        <v>4</v>
      </c>
      <c r="AG6" s="9" t="str">
        <f t="shared" si="6"/>
        <v>4. [b]Anna "Anariona" Adamczyk-Karpińska[/b] (PRvK) 191 pkt (17/17/15/14/14/21/19/19/18/7/3/11/16)</v>
      </c>
    </row>
    <row r="7" spans="1:33" s="9" customFormat="1" ht="16.5" customHeight="1">
      <c r="A7" s="18">
        <v>3</v>
      </c>
      <c r="B7" s="19" t="s">
        <v>40</v>
      </c>
      <c r="C7" s="19" t="s">
        <v>10</v>
      </c>
      <c r="D7" s="19" t="s">
        <v>11</v>
      </c>
      <c r="E7" s="19" t="str">
        <f t="shared" si="5"/>
        <v>#a91414</v>
      </c>
      <c r="F7" s="19" t="str">
        <f t="shared" si="0"/>
        <v>[b][color=#a91414]</v>
      </c>
      <c r="G7" s="19" t="str">
        <f t="shared" si="1"/>
        <v>[/color][/b]</v>
      </c>
      <c r="H7" s="20">
        <v>18</v>
      </c>
      <c r="I7" s="20">
        <v>17</v>
      </c>
      <c r="J7" s="52"/>
      <c r="K7" s="54"/>
      <c r="L7" s="20">
        <v>-10</v>
      </c>
      <c r="M7" s="20">
        <v>19</v>
      </c>
      <c r="N7" s="20">
        <v>16</v>
      </c>
      <c r="O7" s="20">
        <v>25</v>
      </c>
      <c r="P7" s="20">
        <v>22</v>
      </c>
      <c r="Q7" s="20">
        <v>17</v>
      </c>
      <c r="R7" s="20">
        <v>0</v>
      </c>
      <c r="S7" s="19">
        <v>3</v>
      </c>
      <c r="T7" s="19">
        <v>4</v>
      </c>
      <c r="U7" s="19">
        <v>0</v>
      </c>
      <c r="V7" s="20">
        <f t="shared" si="2"/>
        <v>7</v>
      </c>
      <c r="W7" s="20">
        <v>7</v>
      </c>
      <c r="X7" s="19">
        <v>4</v>
      </c>
      <c r="Y7" s="19">
        <v>4</v>
      </c>
      <c r="Z7" s="19">
        <v>5</v>
      </c>
      <c r="AA7" s="19">
        <v>3</v>
      </c>
      <c r="AB7" s="19"/>
      <c r="AC7" s="20">
        <f t="shared" si="3"/>
        <v>16</v>
      </c>
      <c r="AD7" s="20">
        <v>27</v>
      </c>
      <c r="AE7" s="15">
        <f t="shared" si="4"/>
        <v>181</v>
      </c>
      <c r="AF7" s="21">
        <v>5</v>
      </c>
      <c r="AG7" s="9" t="str">
        <f t="shared" si="6"/>
        <v>5. [b][color=#a91414]Rafał "Elf" Brundo[/color][/b] (KKR) 181 pkt (18/17/-10/19/16/25/22/17/0/7/7/16/27)</v>
      </c>
    </row>
    <row r="8" spans="1:33" s="9" customFormat="1" ht="16.5" customHeight="1">
      <c r="A8" s="10">
        <v>9</v>
      </c>
      <c r="B8" s="11" t="s">
        <v>65</v>
      </c>
      <c r="C8" s="11" t="s">
        <v>10</v>
      </c>
      <c r="D8" s="11" t="s">
        <v>69</v>
      </c>
      <c r="E8" s="11" t="str">
        <f t="shared" si="5"/>
        <v>#D78428</v>
      </c>
      <c r="F8" s="11" t="str">
        <f t="shared" si="0"/>
        <v>[b][color=#D78428]</v>
      </c>
      <c r="G8" s="11" t="str">
        <f t="shared" si="1"/>
        <v>[/color][/b]</v>
      </c>
      <c r="H8" s="12">
        <v>11</v>
      </c>
      <c r="I8" s="12">
        <v>11</v>
      </c>
      <c r="J8" s="93"/>
      <c r="K8" s="86"/>
      <c r="L8" s="12">
        <v>10</v>
      </c>
      <c r="M8" s="12">
        <v>10</v>
      </c>
      <c r="N8" s="12">
        <v>13</v>
      </c>
      <c r="O8" s="12">
        <v>10</v>
      </c>
      <c r="P8" s="12">
        <v>11</v>
      </c>
      <c r="Q8" s="12">
        <v>10</v>
      </c>
      <c r="R8" s="12">
        <v>16</v>
      </c>
      <c r="S8" s="11">
        <v>0</v>
      </c>
      <c r="T8" s="11"/>
      <c r="U8" s="11"/>
      <c r="V8" s="12">
        <f t="shared" si="2"/>
        <v>0</v>
      </c>
      <c r="W8" s="12">
        <v>3</v>
      </c>
      <c r="X8" s="11">
        <v>0</v>
      </c>
      <c r="Y8" s="11"/>
      <c r="Z8" s="11"/>
      <c r="AA8" s="11"/>
      <c r="AB8" s="11"/>
      <c r="AC8" s="12">
        <f t="shared" si="3"/>
        <v>0</v>
      </c>
      <c r="AD8" s="12">
        <v>6</v>
      </c>
      <c r="AE8" s="15">
        <f t="shared" si="4"/>
        <v>111</v>
      </c>
      <c r="AF8" s="16">
        <v>6</v>
      </c>
      <c r="AG8" s="9" t="str">
        <f t="shared" si="6"/>
        <v>6. [b][color=#D78428]Radosław Sterna[/color][/b] (KKR) 111 pkt (11/11/10/10/13/10/11/10/16/0/3/0/6)</v>
      </c>
    </row>
    <row r="9" spans="1:33" s="9" customFormat="1" ht="16.5" customHeight="1">
      <c r="A9" s="18">
        <v>11</v>
      </c>
      <c r="B9" s="19" t="s">
        <v>67</v>
      </c>
      <c r="C9" s="19" t="s">
        <v>68</v>
      </c>
      <c r="D9" s="19"/>
      <c r="E9" s="19" t="str">
        <f t="shared" si="5"/>
        <v>Brak</v>
      </c>
      <c r="F9" s="19" t="str">
        <f t="shared" si="0"/>
        <v>[b]</v>
      </c>
      <c r="G9" s="19" t="str">
        <f t="shared" si="1"/>
        <v>[/b]</v>
      </c>
      <c r="H9" s="20">
        <v>9</v>
      </c>
      <c r="I9" s="20">
        <v>3</v>
      </c>
      <c r="J9" s="92"/>
      <c r="K9" s="82"/>
      <c r="L9" s="20">
        <v>0</v>
      </c>
      <c r="M9" s="20">
        <v>15</v>
      </c>
      <c r="N9" s="20">
        <v>8</v>
      </c>
      <c r="O9" s="20">
        <v>11</v>
      </c>
      <c r="P9" s="20">
        <v>5</v>
      </c>
      <c r="Q9" s="20">
        <v>16</v>
      </c>
      <c r="R9" s="20">
        <v>18</v>
      </c>
      <c r="S9" s="19">
        <v>0</v>
      </c>
      <c r="T9" s="19"/>
      <c r="U9" s="96"/>
      <c r="V9" s="20">
        <f t="shared" si="2"/>
        <v>0</v>
      </c>
      <c r="W9" s="20">
        <v>12</v>
      </c>
      <c r="X9" s="19">
        <v>0</v>
      </c>
      <c r="Y9" s="19"/>
      <c r="Z9" s="19"/>
      <c r="AA9" s="19"/>
      <c r="AB9" s="19"/>
      <c r="AC9" s="20">
        <f t="shared" si="3"/>
        <v>0</v>
      </c>
      <c r="AD9" s="20">
        <v>6</v>
      </c>
      <c r="AE9" s="15">
        <f t="shared" si="4"/>
        <v>103</v>
      </c>
      <c r="AF9" s="21">
        <v>7</v>
      </c>
      <c r="AG9" s="9" t="str">
        <f t="shared" si="6"/>
        <v>7. [b]Marta "Mara" Lenartowicz[/b] (Koszalin/Sławno) 103 pkt (9/3/0/15/8/11/5/16/18/0/12/0/6)</v>
      </c>
    </row>
    <row r="10" spans="1:33" s="9" customFormat="1" ht="16.5" customHeight="1">
      <c r="A10" s="10">
        <v>4</v>
      </c>
      <c r="B10" s="11" t="s">
        <v>36</v>
      </c>
      <c r="C10" s="11" t="s">
        <v>10</v>
      </c>
      <c r="D10" s="11" t="s">
        <v>11</v>
      </c>
      <c r="E10" s="11" t="str">
        <f t="shared" si="5"/>
        <v>#a91414</v>
      </c>
      <c r="F10" s="11" t="str">
        <f t="shared" si="0"/>
        <v>[b][color=#a91414]</v>
      </c>
      <c r="G10" s="11" t="str">
        <f t="shared" si="1"/>
        <v>[/color][/b]</v>
      </c>
      <c r="H10" s="12">
        <v>13</v>
      </c>
      <c r="I10" s="12">
        <v>2</v>
      </c>
      <c r="J10" s="92"/>
      <c r="K10" s="82"/>
      <c r="L10" s="12">
        <v>10</v>
      </c>
      <c r="M10" s="12">
        <v>15</v>
      </c>
      <c r="N10" s="12">
        <v>10</v>
      </c>
      <c r="O10" s="12">
        <v>13</v>
      </c>
      <c r="P10" s="12">
        <v>9</v>
      </c>
      <c r="Q10" s="12">
        <v>7</v>
      </c>
      <c r="R10" s="12">
        <v>0</v>
      </c>
      <c r="S10" s="11">
        <v>0</v>
      </c>
      <c r="T10" s="11"/>
      <c r="U10" s="11"/>
      <c r="V10" s="12">
        <f t="shared" si="2"/>
        <v>0</v>
      </c>
      <c r="W10" s="12">
        <v>3</v>
      </c>
      <c r="X10" s="11">
        <v>2</v>
      </c>
      <c r="Y10" s="11">
        <v>1</v>
      </c>
      <c r="Z10" s="11"/>
      <c r="AA10" s="11"/>
      <c r="AB10" s="11"/>
      <c r="AC10" s="12">
        <f t="shared" si="3"/>
        <v>3</v>
      </c>
      <c r="AD10" s="12">
        <v>9</v>
      </c>
      <c r="AE10" s="15">
        <f t="shared" si="4"/>
        <v>94</v>
      </c>
      <c r="AF10" s="16">
        <v>8</v>
      </c>
      <c r="AG10" s="9" t="str">
        <f t="shared" si="6"/>
        <v>8. [b][color=#a91414]Katarzyna "Vega" Puna[/color][/b] (KKR) 94 pkt (13/2/10/15/10/13/9/7/0/0/3/3/9)</v>
      </c>
    </row>
    <row r="11" spans="1:33" s="9" customFormat="1" ht="16.5" customHeight="1">
      <c r="A11" s="18">
        <v>5</v>
      </c>
      <c r="B11" s="19" t="s">
        <v>63</v>
      </c>
      <c r="C11" s="19" t="s">
        <v>10</v>
      </c>
      <c r="D11" s="19" t="s">
        <v>69</v>
      </c>
      <c r="E11" s="19" t="str">
        <f t="shared" si="5"/>
        <v>#D78428</v>
      </c>
      <c r="F11" s="19" t="str">
        <f t="shared" si="0"/>
        <v>[b][color=#D78428]</v>
      </c>
      <c r="G11" s="19" t="str">
        <f t="shared" si="1"/>
        <v>[/color][/b]</v>
      </c>
      <c r="H11" s="20">
        <v>6</v>
      </c>
      <c r="I11" s="20">
        <v>5</v>
      </c>
      <c r="J11" s="92"/>
      <c r="K11" s="82"/>
      <c r="L11" s="20">
        <v>5</v>
      </c>
      <c r="M11" s="20">
        <v>0</v>
      </c>
      <c r="N11" s="20">
        <v>12</v>
      </c>
      <c r="O11" s="20">
        <v>1</v>
      </c>
      <c r="P11" s="20">
        <v>2</v>
      </c>
      <c r="Q11" s="20">
        <v>9</v>
      </c>
      <c r="R11" s="20">
        <v>12</v>
      </c>
      <c r="S11" s="19">
        <v>3</v>
      </c>
      <c r="T11" s="19">
        <v>4</v>
      </c>
      <c r="U11" s="19">
        <v>0</v>
      </c>
      <c r="V11" s="20">
        <f t="shared" si="2"/>
        <v>7</v>
      </c>
      <c r="W11" s="20">
        <v>0</v>
      </c>
      <c r="X11" s="19">
        <v>0</v>
      </c>
      <c r="Y11" s="19"/>
      <c r="Z11" s="19"/>
      <c r="AA11" s="19"/>
      <c r="AB11" s="19"/>
      <c r="AC11" s="20">
        <f t="shared" si="3"/>
        <v>0</v>
      </c>
      <c r="AD11" s="20">
        <v>4</v>
      </c>
      <c r="AE11" s="15">
        <f t="shared" si="4"/>
        <v>63</v>
      </c>
      <c r="AF11" s="21">
        <v>9</v>
      </c>
      <c r="AG11" s="9" t="str">
        <f t="shared" si="6"/>
        <v>9. [b][color=#D78428]Monika "Karena" Zielonka[/color][/b] (KKR) 63 pkt (6/5/5/0/12/1/2/9/12/7/0/0/4)</v>
      </c>
    </row>
    <row r="12" spans="1:33" s="9" customFormat="1" ht="16.5" customHeight="1">
      <c r="A12" s="10">
        <v>1</v>
      </c>
      <c r="B12" s="11" t="s">
        <v>62</v>
      </c>
      <c r="C12" s="11" t="s">
        <v>10</v>
      </c>
      <c r="D12" s="11" t="s">
        <v>61</v>
      </c>
      <c r="E12" s="11" t="str">
        <f>IF(D12="","Brak",IF(D12="Brat","#a91414",IF(D12="Przyjaciel","#7249b6",IF(D12="BS","#20734b",IF(D12="CR","#808080",IF(D12="Nowicjusz","#206cdf","ERROR"))))))</f>
        <v>#206cdf</v>
      </c>
      <c r="F12" s="11" t="str">
        <f t="shared" si="0"/>
        <v>[b][color=#206cdf]</v>
      </c>
      <c r="G12" s="11" t="str">
        <f t="shared" si="1"/>
        <v>[/color][/b]</v>
      </c>
      <c r="H12" s="12">
        <v>10</v>
      </c>
      <c r="I12" s="12">
        <v>5</v>
      </c>
      <c r="J12" s="92"/>
      <c r="K12" s="82"/>
      <c r="L12" s="12">
        <v>0</v>
      </c>
      <c r="M12" s="12">
        <v>1</v>
      </c>
      <c r="N12" s="12">
        <v>15</v>
      </c>
      <c r="O12" s="12">
        <v>8</v>
      </c>
      <c r="P12" s="12">
        <v>4</v>
      </c>
      <c r="Q12" s="12">
        <v>6</v>
      </c>
      <c r="R12" s="12">
        <v>0</v>
      </c>
      <c r="S12" s="11">
        <v>0</v>
      </c>
      <c r="T12" s="11"/>
      <c r="U12" s="11"/>
      <c r="V12" s="12">
        <f t="shared" si="2"/>
        <v>0</v>
      </c>
      <c r="W12" s="12">
        <v>0</v>
      </c>
      <c r="X12" s="11">
        <v>0</v>
      </c>
      <c r="Y12" s="11"/>
      <c r="Z12" s="11"/>
      <c r="AA12" s="11"/>
      <c r="AB12" s="11"/>
      <c r="AC12" s="12">
        <f t="shared" si="3"/>
        <v>0</v>
      </c>
      <c r="AD12" s="12">
        <v>5</v>
      </c>
      <c r="AE12" s="15">
        <f t="shared" si="4"/>
        <v>54</v>
      </c>
      <c r="AF12" s="76" t="s">
        <v>72</v>
      </c>
      <c r="AG12" s="9" t="str">
        <f t="shared" si="6"/>
        <v>10. [b][color=#206cdf]Adrian Gojdź[/color][/b] (KKR) 54 pkt (10/5/0/1/15/8/4/6/0/0/0/0/5)</v>
      </c>
    </row>
    <row r="13" spans="1:33" s="17" customFormat="1" ht="16.5" customHeight="1" thickBot="1">
      <c r="A13" s="48">
        <v>10</v>
      </c>
      <c r="B13" s="38" t="s">
        <v>66</v>
      </c>
      <c r="C13" s="38" t="s">
        <v>31</v>
      </c>
      <c r="D13" s="38"/>
      <c r="E13" s="38" t="str">
        <f>IF(D13="","Brak",IF(D13="Brat","#a91414",IF(D13="Przyjaciel","#7249b6",IF(D13="BS","#20734b",IF(D13="CR","#808080",IF(D13="Nowicjusz","#206cdf",IF(D13="Kompan","#D78428","ERROR")))))))</f>
        <v>Brak</v>
      </c>
      <c r="F13" s="38" t="str">
        <f t="shared" si="0"/>
        <v>[b]</v>
      </c>
      <c r="G13" s="38" t="str">
        <f t="shared" si="1"/>
        <v>[/b]</v>
      </c>
      <c r="H13" s="45">
        <v>10</v>
      </c>
      <c r="I13" s="45">
        <v>8</v>
      </c>
      <c r="J13" s="94"/>
      <c r="K13" s="95"/>
      <c r="L13" s="45">
        <v>0</v>
      </c>
      <c r="M13" s="45">
        <v>5</v>
      </c>
      <c r="N13" s="45">
        <v>0</v>
      </c>
      <c r="O13" s="45">
        <v>0</v>
      </c>
      <c r="P13" s="45">
        <v>7</v>
      </c>
      <c r="Q13" s="45">
        <v>3</v>
      </c>
      <c r="R13" s="45">
        <v>4</v>
      </c>
      <c r="S13" s="38">
        <v>3</v>
      </c>
      <c r="T13" s="38">
        <v>0</v>
      </c>
      <c r="U13" s="38"/>
      <c r="V13" s="45">
        <f t="shared" si="2"/>
        <v>3</v>
      </c>
      <c r="W13" s="45">
        <v>0</v>
      </c>
      <c r="X13" s="38">
        <v>0</v>
      </c>
      <c r="Y13" s="38"/>
      <c r="Z13" s="38"/>
      <c r="AA13" s="38"/>
      <c r="AB13" s="38"/>
      <c r="AC13" s="45">
        <f t="shared" si="3"/>
        <v>0</v>
      </c>
      <c r="AD13" s="45">
        <v>6</v>
      </c>
      <c r="AE13" s="39">
        <f t="shared" si="4"/>
        <v>46</v>
      </c>
      <c r="AF13" s="49">
        <v>11</v>
      </c>
      <c r="AG13" s="9" t="str">
        <f t="shared" si="6"/>
        <v>11. [b]Joanna Zielonka[/b] (Koszalin) 46 pkt (10/8/0/5/0/0/7/3/4/3/0/0/6)</v>
      </c>
    </row>
    <row r="16" spans="1:2" ht="12.75">
      <c r="A16" s="2" t="s">
        <v>70</v>
      </c>
      <c r="B16" s="63" t="s">
        <v>71</v>
      </c>
    </row>
    <row r="17" spans="1:2" ht="12.75">
      <c r="A17" s="2" t="s">
        <v>10</v>
      </c>
      <c r="B17" s="26" t="s">
        <v>16</v>
      </c>
    </row>
    <row r="19" spans="8:20" ht="12.75">
      <c r="H19" s="9">
        <v>1</v>
      </c>
      <c r="I19" s="9">
        <v>2</v>
      </c>
      <c r="J19" s="9">
        <v>3</v>
      </c>
      <c r="K19" s="9">
        <v>4</v>
      </c>
      <c r="L19" s="9">
        <v>5</v>
      </c>
      <c r="M19" s="9">
        <v>6</v>
      </c>
      <c r="N19" s="9">
        <v>7</v>
      </c>
      <c r="O19" s="9">
        <v>8</v>
      </c>
      <c r="P19" s="9">
        <v>9</v>
      </c>
      <c r="Q19" s="9">
        <v>10</v>
      </c>
      <c r="R19" s="9">
        <v>11</v>
      </c>
      <c r="S19" s="9">
        <v>12</v>
      </c>
      <c r="T19" s="9">
        <v>13</v>
      </c>
    </row>
    <row r="20" spans="8:20" ht="12.75">
      <c r="H20" s="9">
        <f aca="true" t="shared" si="7" ref="H20:H30">H3</f>
        <v>22</v>
      </c>
      <c r="I20" s="9">
        <f aca="true" t="shared" si="8" ref="I20:I30">SUM(H3:I3)</f>
        <v>34</v>
      </c>
      <c r="J20" s="9">
        <f aca="true" t="shared" si="9" ref="J20:J30">SUM(H3:I3,L3)</f>
        <v>44</v>
      </c>
      <c r="K20" s="9">
        <f aca="true" t="shared" si="10" ref="K20:K30">SUM(H3:I3,L3:M3)</f>
        <v>57</v>
      </c>
      <c r="L20" s="9">
        <f aca="true" t="shared" si="11" ref="L20:L30">SUM(H3:I3,L3:N3)</f>
        <v>77</v>
      </c>
      <c r="M20" s="9">
        <f aca="true" t="shared" si="12" ref="M20:M30">SUM(H3:I3,L3:O3)</f>
        <v>99</v>
      </c>
      <c r="N20" s="9">
        <f aca="true" t="shared" si="13" ref="N20:N30">SUM(H3:I3,L3:P3)</f>
        <v>115</v>
      </c>
      <c r="O20" s="9">
        <f aca="true" t="shared" si="14" ref="O20:O30">SUM(H3:I3,L3:Q3)</f>
        <v>138</v>
      </c>
      <c r="P20" s="9">
        <f aca="true" t="shared" si="15" ref="P20:P30">SUM(H3:I3,L3:R3)</f>
        <v>150</v>
      </c>
      <c r="Q20" s="9">
        <f aca="true" t="shared" si="16" ref="Q20:Q30">SUM(H3:I3,L3:R3,V3)</f>
        <v>170</v>
      </c>
      <c r="R20" s="9">
        <f aca="true" t="shared" si="17" ref="R20:R30">SUM(H3:I3,L3:R3,V3:W3)</f>
        <v>177</v>
      </c>
      <c r="S20" s="9">
        <f aca="true" t="shared" si="18" ref="S20:S30">SUM(H3:I3,L3:R3,V3:W3,AC3)</f>
        <v>194</v>
      </c>
      <c r="T20" s="9">
        <f aca="true" t="shared" si="19" ref="T20:T30">SUM(H3:I3,L3:R3,V3:W3,AC3:AD3)</f>
        <v>215</v>
      </c>
    </row>
    <row r="21" spans="8:20" ht="12.75">
      <c r="H21" s="9">
        <f t="shared" si="7"/>
        <v>17</v>
      </c>
      <c r="I21" s="9">
        <f t="shared" si="8"/>
        <v>39</v>
      </c>
      <c r="J21" s="9">
        <f t="shared" si="9"/>
        <v>49</v>
      </c>
      <c r="K21" s="9">
        <f t="shared" si="10"/>
        <v>64</v>
      </c>
      <c r="L21" s="9">
        <f t="shared" si="11"/>
        <v>85</v>
      </c>
      <c r="M21" s="9">
        <f t="shared" si="12"/>
        <v>109</v>
      </c>
      <c r="N21" s="9">
        <f t="shared" si="13"/>
        <v>123</v>
      </c>
      <c r="O21" s="9">
        <f t="shared" si="14"/>
        <v>140</v>
      </c>
      <c r="P21" s="9">
        <f t="shared" si="15"/>
        <v>140</v>
      </c>
      <c r="Q21" s="9">
        <f t="shared" si="16"/>
        <v>150</v>
      </c>
      <c r="R21" s="9">
        <f t="shared" si="17"/>
        <v>175</v>
      </c>
      <c r="S21" s="9">
        <f t="shared" si="18"/>
        <v>194</v>
      </c>
      <c r="T21" s="9">
        <f t="shared" si="19"/>
        <v>215</v>
      </c>
    </row>
    <row r="22" spans="8:20" ht="12.75">
      <c r="H22" s="9">
        <f t="shared" si="7"/>
        <v>18</v>
      </c>
      <c r="I22" s="9">
        <f t="shared" si="8"/>
        <v>34</v>
      </c>
      <c r="J22" s="9">
        <f t="shared" si="9"/>
        <v>44</v>
      </c>
      <c r="K22" s="9">
        <f t="shared" si="10"/>
        <v>58</v>
      </c>
      <c r="L22" s="9">
        <f t="shared" si="11"/>
        <v>77</v>
      </c>
      <c r="M22" s="9">
        <f t="shared" si="12"/>
        <v>95</v>
      </c>
      <c r="N22" s="9">
        <f t="shared" si="13"/>
        <v>115</v>
      </c>
      <c r="O22" s="9">
        <f t="shared" si="14"/>
        <v>138</v>
      </c>
      <c r="P22" s="9">
        <f t="shared" si="15"/>
        <v>156</v>
      </c>
      <c r="Q22" s="9">
        <f t="shared" si="16"/>
        <v>175</v>
      </c>
      <c r="R22" s="9">
        <f t="shared" si="17"/>
        <v>187</v>
      </c>
      <c r="S22" s="9">
        <f t="shared" si="18"/>
        <v>199</v>
      </c>
      <c r="T22" s="9">
        <f t="shared" si="19"/>
        <v>213</v>
      </c>
    </row>
    <row r="23" spans="8:20" ht="12.75">
      <c r="H23" s="9">
        <f t="shared" si="7"/>
        <v>17</v>
      </c>
      <c r="I23" s="9">
        <f t="shared" si="8"/>
        <v>34</v>
      </c>
      <c r="J23" s="9">
        <f t="shared" si="9"/>
        <v>49</v>
      </c>
      <c r="K23" s="9">
        <f t="shared" si="10"/>
        <v>63</v>
      </c>
      <c r="L23" s="9">
        <f t="shared" si="11"/>
        <v>77</v>
      </c>
      <c r="M23" s="9">
        <f t="shared" si="12"/>
        <v>98</v>
      </c>
      <c r="N23" s="9">
        <f t="shared" si="13"/>
        <v>117</v>
      </c>
      <c r="O23" s="9">
        <f t="shared" si="14"/>
        <v>136</v>
      </c>
      <c r="P23" s="9">
        <f t="shared" si="15"/>
        <v>154</v>
      </c>
      <c r="Q23" s="9">
        <f t="shared" si="16"/>
        <v>161</v>
      </c>
      <c r="R23" s="9">
        <f t="shared" si="17"/>
        <v>164</v>
      </c>
      <c r="S23" s="9">
        <f t="shared" si="18"/>
        <v>175</v>
      </c>
      <c r="T23" s="9">
        <f t="shared" si="19"/>
        <v>191</v>
      </c>
    </row>
    <row r="24" spans="8:20" ht="12.75">
      <c r="H24" s="9">
        <f t="shared" si="7"/>
        <v>18</v>
      </c>
      <c r="I24" s="9">
        <f t="shared" si="8"/>
        <v>35</v>
      </c>
      <c r="J24" s="9">
        <f t="shared" si="9"/>
        <v>25</v>
      </c>
      <c r="K24" s="9">
        <f t="shared" si="10"/>
        <v>44</v>
      </c>
      <c r="L24" s="9">
        <f t="shared" si="11"/>
        <v>60</v>
      </c>
      <c r="M24" s="9">
        <f t="shared" si="12"/>
        <v>85</v>
      </c>
      <c r="N24" s="9">
        <f t="shared" si="13"/>
        <v>107</v>
      </c>
      <c r="O24" s="9">
        <f t="shared" si="14"/>
        <v>124</v>
      </c>
      <c r="P24" s="9">
        <f t="shared" si="15"/>
        <v>124</v>
      </c>
      <c r="Q24" s="9">
        <f t="shared" si="16"/>
        <v>131</v>
      </c>
      <c r="R24" s="9">
        <f t="shared" si="17"/>
        <v>138</v>
      </c>
      <c r="S24" s="9">
        <f t="shared" si="18"/>
        <v>154</v>
      </c>
      <c r="T24" s="9">
        <f t="shared" si="19"/>
        <v>181</v>
      </c>
    </row>
    <row r="25" spans="8:20" ht="12.75">
      <c r="H25" s="9">
        <f t="shared" si="7"/>
        <v>11</v>
      </c>
      <c r="I25" s="9">
        <f t="shared" si="8"/>
        <v>22</v>
      </c>
      <c r="J25" s="9">
        <f t="shared" si="9"/>
        <v>32</v>
      </c>
      <c r="K25" s="9">
        <f t="shared" si="10"/>
        <v>42</v>
      </c>
      <c r="L25" s="9">
        <f t="shared" si="11"/>
        <v>55</v>
      </c>
      <c r="M25" s="9">
        <f t="shared" si="12"/>
        <v>65</v>
      </c>
      <c r="N25" s="9">
        <f t="shared" si="13"/>
        <v>76</v>
      </c>
      <c r="O25" s="9">
        <f t="shared" si="14"/>
        <v>86</v>
      </c>
      <c r="P25" s="9">
        <f t="shared" si="15"/>
        <v>102</v>
      </c>
      <c r="Q25" s="9">
        <f t="shared" si="16"/>
        <v>102</v>
      </c>
      <c r="R25" s="9">
        <f t="shared" si="17"/>
        <v>105</v>
      </c>
      <c r="S25" s="9">
        <f t="shared" si="18"/>
        <v>105</v>
      </c>
      <c r="T25" s="9">
        <f t="shared" si="19"/>
        <v>111</v>
      </c>
    </row>
    <row r="26" spans="8:20" ht="12.75">
      <c r="H26" s="9">
        <f t="shared" si="7"/>
        <v>9</v>
      </c>
      <c r="I26" s="9">
        <f t="shared" si="8"/>
        <v>12</v>
      </c>
      <c r="J26" s="9">
        <f t="shared" si="9"/>
        <v>12</v>
      </c>
      <c r="K26" s="9">
        <f t="shared" si="10"/>
        <v>27</v>
      </c>
      <c r="L26" s="9">
        <f t="shared" si="11"/>
        <v>35</v>
      </c>
      <c r="M26" s="9">
        <f t="shared" si="12"/>
        <v>46</v>
      </c>
      <c r="N26" s="9">
        <f t="shared" si="13"/>
        <v>51</v>
      </c>
      <c r="O26" s="9">
        <f t="shared" si="14"/>
        <v>67</v>
      </c>
      <c r="P26" s="9">
        <f t="shared" si="15"/>
        <v>85</v>
      </c>
      <c r="Q26" s="9">
        <f t="shared" si="16"/>
        <v>85</v>
      </c>
      <c r="R26" s="9">
        <f t="shared" si="17"/>
        <v>97</v>
      </c>
      <c r="S26" s="9">
        <f t="shared" si="18"/>
        <v>97</v>
      </c>
      <c r="T26" s="9">
        <f t="shared" si="19"/>
        <v>103</v>
      </c>
    </row>
    <row r="27" spans="8:20" ht="12.75">
      <c r="H27" s="9">
        <f t="shared" si="7"/>
        <v>13</v>
      </c>
      <c r="I27" s="9">
        <f t="shared" si="8"/>
        <v>15</v>
      </c>
      <c r="J27" s="9">
        <f t="shared" si="9"/>
        <v>25</v>
      </c>
      <c r="K27" s="9">
        <f t="shared" si="10"/>
        <v>40</v>
      </c>
      <c r="L27" s="9">
        <f t="shared" si="11"/>
        <v>50</v>
      </c>
      <c r="M27" s="9">
        <f t="shared" si="12"/>
        <v>63</v>
      </c>
      <c r="N27" s="9">
        <f t="shared" si="13"/>
        <v>72</v>
      </c>
      <c r="O27" s="9">
        <f t="shared" si="14"/>
        <v>79</v>
      </c>
      <c r="P27" s="9">
        <f t="shared" si="15"/>
        <v>79</v>
      </c>
      <c r="Q27" s="9">
        <f t="shared" si="16"/>
        <v>79</v>
      </c>
      <c r="R27" s="9">
        <f t="shared" si="17"/>
        <v>82</v>
      </c>
      <c r="S27" s="9">
        <f t="shared" si="18"/>
        <v>85</v>
      </c>
      <c r="T27" s="9">
        <f t="shared" si="19"/>
        <v>94</v>
      </c>
    </row>
    <row r="28" spans="8:20" ht="12.75">
      <c r="H28" s="9">
        <f t="shared" si="7"/>
        <v>6</v>
      </c>
      <c r="I28" s="9">
        <f t="shared" si="8"/>
        <v>11</v>
      </c>
      <c r="J28" s="9">
        <f t="shared" si="9"/>
        <v>16</v>
      </c>
      <c r="K28" s="9">
        <f t="shared" si="10"/>
        <v>16</v>
      </c>
      <c r="L28" s="9">
        <f t="shared" si="11"/>
        <v>28</v>
      </c>
      <c r="M28" s="9">
        <f t="shared" si="12"/>
        <v>29</v>
      </c>
      <c r="N28" s="9">
        <f t="shared" si="13"/>
        <v>31</v>
      </c>
      <c r="O28" s="9">
        <f t="shared" si="14"/>
        <v>40</v>
      </c>
      <c r="P28" s="9">
        <f t="shared" si="15"/>
        <v>52</v>
      </c>
      <c r="Q28" s="9">
        <f t="shared" si="16"/>
        <v>59</v>
      </c>
      <c r="R28" s="9">
        <f t="shared" si="17"/>
        <v>59</v>
      </c>
      <c r="S28" s="9">
        <f t="shared" si="18"/>
        <v>59</v>
      </c>
      <c r="T28" s="9">
        <f t="shared" si="19"/>
        <v>63</v>
      </c>
    </row>
    <row r="29" spans="8:20" ht="12.75">
      <c r="H29" s="9">
        <f t="shared" si="7"/>
        <v>10</v>
      </c>
      <c r="I29" s="9">
        <f t="shared" si="8"/>
        <v>15</v>
      </c>
      <c r="J29" s="9">
        <f t="shared" si="9"/>
        <v>15</v>
      </c>
      <c r="K29" s="9">
        <f t="shared" si="10"/>
        <v>16</v>
      </c>
      <c r="L29" s="9">
        <f t="shared" si="11"/>
        <v>31</v>
      </c>
      <c r="M29" s="9">
        <f t="shared" si="12"/>
        <v>39</v>
      </c>
      <c r="N29" s="9">
        <f t="shared" si="13"/>
        <v>43</v>
      </c>
      <c r="O29" s="9">
        <f t="shared" si="14"/>
        <v>49</v>
      </c>
      <c r="P29" s="9">
        <f t="shared" si="15"/>
        <v>49</v>
      </c>
      <c r="Q29" s="9">
        <f t="shared" si="16"/>
        <v>49</v>
      </c>
      <c r="R29" s="9">
        <f t="shared" si="17"/>
        <v>49</v>
      </c>
      <c r="S29" s="9">
        <f t="shared" si="18"/>
        <v>49</v>
      </c>
      <c r="T29" s="9">
        <f t="shared" si="19"/>
        <v>54</v>
      </c>
    </row>
    <row r="30" spans="8:20" ht="12.75">
      <c r="H30" s="9">
        <f t="shared" si="7"/>
        <v>10</v>
      </c>
      <c r="I30" s="9">
        <f t="shared" si="8"/>
        <v>18</v>
      </c>
      <c r="J30" s="9">
        <f t="shared" si="9"/>
        <v>18</v>
      </c>
      <c r="K30" s="9">
        <f t="shared" si="10"/>
        <v>23</v>
      </c>
      <c r="L30" s="9">
        <f t="shared" si="11"/>
        <v>23</v>
      </c>
      <c r="M30" s="9">
        <f t="shared" si="12"/>
        <v>23</v>
      </c>
      <c r="N30" s="9">
        <f t="shared" si="13"/>
        <v>30</v>
      </c>
      <c r="O30" s="9">
        <f t="shared" si="14"/>
        <v>33</v>
      </c>
      <c r="P30" s="9">
        <f t="shared" si="15"/>
        <v>37</v>
      </c>
      <c r="Q30" s="9">
        <f t="shared" si="16"/>
        <v>40</v>
      </c>
      <c r="R30" s="9">
        <f t="shared" si="17"/>
        <v>40</v>
      </c>
      <c r="S30" s="9">
        <f t="shared" si="18"/>
        <v>40</v>
      </c>
      <c r="T30" s="9">
        <f t="shared" si="19"/>
        <v>46</v>
      </c>
    </row>
    <row r="31" spans="3:20" ht="12.75">
      <c r="C31" t="s">
        <v>77</v>
      </c>
      <c r="H31" s="9">
        <f>MAX(H20:H30)</f>
        <v>22</v>
      </c>
      <c r="I31" s="9">
        <f aca="true" t="shared" si="20" ref="I31:T31">MAX(I20:I30)</f>
        <v>39</v>
      </c>
      <c r="J31" s="9">
        <f t="shared" si="20"/>
        <v>49</v>
      </c>
      <c r="K31" s="9">
        <f t="shared" si="20"/>
        <v>64</v>
      </c>
      <c r="L31" s="9">
        <f t="shared" si="20"/>
        <v>85</v>
      </c>
      <c r="M31" s="9">
        <f t="shared" si="20"/>
        <v>109</v>
      </c>
      <c r="N31" s="9">
        <f t="shared" si="20"/>
        <v>123</v>
      </c>
      <c r="O31" s="9">
        <f t="shared" si="20"/>
        <v>140</v>
      </c>
      <c r="P31" s="9">
        <f t="shared" si="20"/>
        <v>156</v>
      </c>
      <c r="Q31" s="9">
        <f t="shared" si="20"/>
        <v>175</v>
      </c>
      <c r="R31" s="9">
        <f t="shared" si="20"/>
        <v>187</v>
      </c>
      <c r="S31" s="9">
        <f t="shared" si="20"/>
        <v>199</v>
      </c>
      <c r="T31" s="9">
        <f t="shared" si="20"/>
        <v>215</v>
      </c>
    </row>
    <row r="33" spans="8:20" ht="12.75">
      <c r="H33" s="103">
        <f>H20/H$31</f>
        <v>1</v>
      </c>
      <c r="I33" s="103">
        <f aca="true" t="shared" si="21" ref="I33:T33">I20/I$31</f>
        <v>0.8717948717948718</v>
      </c>
      <c r="J33" s="103">
        <f t="shared" si="21"/>
        <v>0.8979591836734694</v>
      </c>
      <c r="K33" s="103">
        <f t="shared" si="21"/>
        <v>0.890625</v>
      </c>
      <c r="L33" s="103">
        <f t="shared" si="21"/>
        <v>0.9058823529411765</v>
      </c>
      <c r="M33" s="103">
        <f t="shared" si="21"/>
        <v>0.908256880733945</v>
      </c>
      <c r="N33" s="103">
        <f t="shared" si="21"/>
        <v>0.9349593495934959</v>
      </c>
      <c r="O33" s="103">
        <f t="shared" si="21"/>
        <v>0.9857142857142858</v>
      </c>
      <c r="P33" s="103">
        <f t="shared" si="21"/>
        <v>0.9615384615384616</v>
      </c>
      <c r="Q33" s="103">
        <f t="shared" si="21"/>
        <v>0.9714285714285714</v>
      </c>
      <c r="R33" s="103">
        <f t="shared" si="21"/>
        <v>0.946524064171123</v>
      </c>
      <c r="S33" s="103">
        <f t="shared" si="21"/>
        <v>0.9748743718592965</v>
      </c>
      <c r="T33" s="103">
        <f t="shared" si="21"/>
        <v>1</v>
      </c>
    </row>
    <row r="34" spans="8:20" ht="12.75">
      <c r="H34" s="103">
        <f aca="true" t="shared" si="22" ref="H34:T43">H21/H$31</f>
        <v>0.7727272727272727</v>
      </c>
      <c r="I34" s="103">
        <f t="shared" si="22"/>
        <v>1</v>
      </c>
      <c r="J34" s="103">
        <f t="shared" si="22"/>
        <v>1</v>
      </c>
      <c r="K34" s="103">
        <f t="shared" si="22"/>
        <v>1</v>
      </c>
      <c r="L34" s="103">
        <f t="shared" si="22"/>
        <v>1</v>
      </c>
      <c r="M34" s="103">
        <f t="shared" si="22"/>
        <v>1</v>
      </c>
      <c r="N34" s="103">
        <f t="shared" si="22"/>
        <v>1</v>
      </c>
      <c r="O34" s="103">
        <f t="shared" si="22"/>
        <v>1</v>
      </c>
      <c r="P34" s="103">
        <f t="shared" si="22"/>
        <v>0.8974358974358975</v>
      </c>
      <c r="Q34" s="103">
        <f t="shared" si="22"/>
        <v>0.8571428571428571</v>
      </c>
      <c r="R34" s="103">
        <f t="shared" si="22"/>
        <v>0.9358288770053476</v>
      </c>
      <c r="S34" s="103">
        <f t="shared" si="22"/>
        <v>0.9748743718592965</v>
      </c>
      <c r="T34" s="103">
        <f t="shared" si="22"/>
        <v>1</v>
      </c>
    </row>
    <row r="35" spans="8:20" ht="12.75">
      <c r="H35" s="103">
        <f t="shared" si="22"/>
        <v>0.8181818181818182</v>
      </c>
      <c r="I35" s="103">
        <f t="shared" si="22"/>
        <v>0.8717948717948718</v>
      </c>
      <c r="J35" s="103">
        <f t="shared" si="22"/>
        <v>0.8979591836734694</v>
      </c>
      <c r="K35" s="103">
        <f t="shared" si="22"/>
        <v>0.90625</v>
      </c>
      <c r="L35" s="103">
        <f t="shared" si="22"/>
        <v>0.9058823529411765</v>
      </c>
      <c r="M35" s="103">
        <f t="shared" si="22"/>
        <v>0.8715596330275229</v>
      </c>
      <c r="N35" s="103">
        <f t="shared" si="22"/>
        <v>0.9349593495934959</v>
      </c>
      <c r="O35" s="103">
        <f t="shared" si="22"/>
        <v>0.9857142857142858</v>
      </c>
      <c r="P35" s="103">
        <f t="shared" si="22"/>
        <v>1</v>
      </c>
      <c r="Q35" s="103">
        <f t="shared" si="22"/>
        <v>1</v>
      </c>
      <c r="R35" s="103">
        <f t="shared" si="22"/>
        <v>1</v>
      </c>
      <c r="S35" s="103">
        <f t="shared" si="22"/>
        <v>1</v>
      </c>
      <c r="T35" s="103">
        <f t="shared" si="22"/>
        <v>0.9906976744186047</v>
      </c>
    </row>
    <row r="36" spans="8:20" ht="12.75">
      <c r="H36" s="103">
        <f t="shared" si="22"/>
        <v>0.7727272727272727</v>
      </c>
      <c r="I36" s="103">
        <f t="shared" si="22"/>
        <v>0.8717948717948718</v>
      </c>
      <c r="J36" s="103">
        <f t="shared" si="22"/>
        <v>1</v>
      </c>
      <c r="K36" s="103">
        <f t="shared" si="22"/>
        <v>0.984375</v>
      </c>
      <c r="L36" s="103">
        <f t="shared" si="22"/>
        <v>0.9058823529411765</v>
      </c>
      <c r="M36" s="103">
        <f t="shared" si="22"/>
        <v>0.8990825688073395</v>
      </c>
      <c r="N36" s="103">
        <f t="shared" si="22"/>
        <v>0.9512195121951219</v>
      </c>
      <c r="O36" s="103">
        <f t="shared" si="22"/>
        <v>0.9714285714285714</v>
      </c>
      <c r="P36" s="103">
        <f t="shared" si="22"/>
        <v>0.9871794871794872</v>
      </c>
      <c r="Q36" s="103">
        <f t="shared" si="22"/>
        <v>0.92</v>
      </c>
      <c r="R36" s="103">
        <f t="shared" si="22"/>
        <v>0.8770053475935828</v>
      </c>
      <c r="S36" s="103">
        <f t="shared" si="22"/>
        <v>0.8793969849246231</v>
      </c>
      <c r="T36" s="103">
        <f t="shared" si="22"/>
        <v>0.8883720930232558</v>
      </c>
    </row>
    <row r="37" spans="8:20" ht="12.75">
      <c r="H37" s="103">
        <f t="shared" si="22"/>
        <v>0.8181818181818182</v>
      </c>
      <c r="I37" s="103">
        <f t="shared" si="22"/>
        <v>0.8974358974358975</v>
      </c>
      <c r="J37" s="103">
        <f t="shared" si="22"/>
        <v>0.5102040816326531</v>
      </c>
      <c r="K37" s="103">
        <f t="shared" si="22"/>
        <v>0.6875</v>
      </c>
      <c r="L37" s="103">
        <f t="shared" si="22"/>
        <v>0.7058823529411765</v>
      </c>
      <c r="M37" s="103">
        <f t="shared" si="22"/>
        <v>0.7798165137614679</v>
      </c>
      <c r="N37" s="103">
        <f t="shared" si="22"/>
        <v>0.8699186991869918</v>
      </c>
      <c r="O37" s="103">
        <f t="shared" si="22"/>
        <v>0.8857142857142857</v>
      </c>
      <c r="P37" s="103">
        <f t="shared" si="22"/>
        <v>0.7948717948717948</v>
      </c>
      <c r="Q37" s="103">
        <f t="shared" si="22"/>
        <v>0.7485714285714286</v>
      </c>
      <c r="R37" s="103">
        <f t="shared" si="22"/>
        <v>0.7379679144385026</v>
      </c>
      <c r="S37" s="103">
        <f t="shared" si="22"/>
        <v>0.7738693467336684</v>
      </c>
      <c r="T37" s="103">
        <f t="shared" si="22"/>
        <v>0.8418604651162791</v>
      </c>
    </row>
    <row r="38" spans="8:20" ht="12.75">
      <c r="H38" s="103">
        <f t="shared" si="22"/>
        <v>0.5</v>
      </c>
      <c r="I38" s="103">
        <f t="shared" si="22"/>
        <v>0.5641025641025641</v>
      </c>
      <c r="J38" s="103">
        <f t="shared" si="22"/>
        <v>0.6530612244897959</v>
      </c>
      <c r="K38" s="103">
        <f t="shared" si="22"/>
        <v>0.65625</v>
      </c>
      <c r="L38" s="103">
        <f t="shared" si="22"/>
        <v>0.6470588235294118</v>
      </c>
      <c r="M38" s="103">
        <f t="shared" si="22"/>
        <v>0.5963302752293578</v>
      </c>
      <c r="N38" s="103">
        <f t="shared" si="22"/>
        <v>0.6178861788617886</v>
      </c>
      <c r="O38" s="103">
        <f t="shared" si="22"/>
        <v>0.6142857142857143</v>
      </c>
      <c r="P38" s="103">
        <f t="shared" si="22"/>
        <v>0.6538461538461539</v>
      </c>
      <c r="Q38" s="103">
        <f t="shared" si="22"/>
        <v>0.5828571428571429</v>
      </c>
      <c r="R38" s="103">
        <f t="shared" si="22"/>
        <v>0.5614973262032086</v>
      </c>
      <c r="S38" s="103">
        <f t="shared" si="22"/>
        <v>0.5276381909547738</v>
      </c>
      <c r="T38" s="103">
        <f t="shared" si="22"/>
        <v>0.5162790697674419</v>
      </c>
    </row>
    <row r="39" spans="8:20" ht="12.75">
      <c r="H39" s="103">
        <f t="shared" si="22"/>
        <v>0.4090909090909091</v>
      </c>
      <c r="I39" s="103">
        <f t="shared" si="22"/>
        <v>0.3076923076923077</v>
      </c>
      <c r="J39" s="103">
        <f t="shared" si="22"/>
        <v>0.24489795918367346</v>
      </c>
      <c r="K39" s="103">
        <f t="shared" si="22"/>
        <v>0.421875</v>
      </c>
      <c r="L39" s="103">
        <f t="shared" si="22"/>
        <v>0.4117647058823529</v>
      </c>
      <c r="M39" s="103">
        <f t="shared" si="22"/>
        <v>0.42201834862385323</v>
      </c>
      <c r="N39" s="103">
        <f t="shared" si="22"/>
        <v>0.4146341463414634</v>
      </c>
      <c r="O39" s="103">
        <f t="shared" si="22"/>
        <v>0.4785714285714286</v>
      </c>
      <c r="P39" s="103">
        <f t="shared" si="22"/>
        <v>0.5448717948717948</v>
      </c>
      <c r="Q39" s="103">
        <f t="shared" si="22"/>
        <v>0.4857142857142857</v>
      </c>
      <c r="R39" s="103">
        <f t="shared" si="22"/>
        <v>0.5187165775401069</v>
      </c>
      <c r="S39" s="103">
        <f t="shared" si="22"/>
        <v>0.48743718592964824</v>
      </c>
      <c r="T39" s="103">
        <f t="shared" si="22"/>
        <v>0.4790697674418605</v>
      </c>
    </row>
    <row r="40" spans="8:20" ht="12.75">
      <c r="H40" s="103">
        <f t="shared" si="22"/>
        <v>0.5909090909090909</v>
      </c>
      <c r="I40" s="103">
        <f t="shared" si="22"/>
        <v>0.38461538461538464</v>
      </c>
      <c r="J40" s="103">
        <f t="shared" si="22"/>
        <v>0.5102040816326531</v>
      </c>
      <c r="K40" s="103">
        <f t="shared" si="22"/>
        <v>0.625</v>
      </c>
      <c r="L40" s="103">
        <f t="shared" si="22"/>
        <v>0.5882352941176471</v>
      </c>
      <c r="M40" s="103">
        <f t="shared" si="22"/>
        <v>0.5779816513761468</v>
      </c>
      <c r="N40" s="103">
        <f t="shared" si="22"/>
        <v>0.5853658536585366</v>
      </c>
      <c r="O40" s="103">
        <f t="shared" si="22"/>
        <v>0.5642857142857143</v>
      </c>
      <c r="P40" s="103">
        <f t="shared" si="22"/>
        <v>0.5064102564102564</v>
      </c>
      <c r="Q40" s="103">
        <f t="shared" si="22"/>
        <v>0.4514285714285714</v>
      </c>
      <c r="R40" s="103">
        <f t="shared" si="22"/>
        <v>0.4385026737967914</v>
      </c>
      <c r="S40" s="103">
        <f t="shared" si="22"/>
        <v>0.4271356783919598</v>
      </c>
      <c r="T40" s="103">
        <f t="shared" si="22"/>
        <v>0.4372093023255814</v>
      </c>
    </row>
    <row r="41" spans="8:20" ht="12.75">
      <c r="H41" s="103">
        <f t="shared" si="22"/>
        <v>0.2727272727272727</v>
      </c>
      <c r="I41" s="103">
        <f t="shared" si="22"/>
        <v>0.28205128205128205</v>
      </c>
      <c r="J41" s="103">
        <f t="shared" si="22"/>
        <v>0.32653061224489793</v>
      </c>
      <c r="K41" s="103">
        <f t="shared" si="22"/>
        <v>0.25</v>
      </c>
      <c r="L41" s="103">
        <f t="shared" si="22"/>
        <v>0.32941176470588235</v>
      </c>
      <c r="M41" s="103">
        <f t="shared" si="22"/>
        <v>0.26605504587155965</v>
      </c>
      <c r="N41" s="103">
        <f t="shared" si="22"/>
        <v>0.25203252032520324</v>
      </c>
      <c r="O41" s="103">
        <f t="shared" si="22"/>
        <v>0.2857142857142857</v>
      </c>
      <c r="P41" s="103">
        <f t="shared" si="22"/>
        <v>0.3333333333333333</v>
      </c>
      <c r="Q41" s="103">
        <f t="shared" si="22"/>
        <v>0.33714285714285713</v>
      </c>
      <c r="R41" s="103">
        <f t="shared" si="22"/>
        <v>0.3155080213903743</v>
      </c>
      <c r="S41" s="103">
        <f t="shared" si="22"/>
        <v>0.2964824120603015</v>
      </c>
      <c r="T41" s="103">
        <f t="shared" si="22"/>
        <v>0.2930232558139535</v>
      </c>
    </row>
    <row r="42" spans="8:20" ht="12.75">
      <c r="H42" s="103">
        <f t="shared" si="22"/>
        <v>0.45454545454545453</v>
      </c>
      <c r="I42" s="103">
        <f t="shared" si="22"/>
        <v>0.38461538461538464</v>
      </c>
      <c r="J42" s="103">
        <f t="shared" si="22"/>
        <v>0.30612244897959184</v>
      </c>
      <c r="K42" s="103">
        <f t="shared" si="22"/>
        <v>0.25</v>
      </c>
      <c r="L42" s="103">
        <f t="shared" si="22"/>
        <v>0.36470588235294116</v>
      </c>
      <c r="M42" s="103">
        <f t="shared" si="22"/>
        <v>0.3577981651376147</v>
      </c>
      <c r="N42" s="103">
        <f t="shared" si="22"/>
        <v>0.34959349593495936</v>
      </c>
      <c r="O42" s="103">
        <f t="shared" si="22"/>
        <v>0.35</v>
      </c>
      <c r="P42" s="103">
        <f t="shared" si="22"/>
        <v>0.3141025641025641</v>
      </c>
      <c r="Q42" s="103">
        <f t="shared" si="22"/>
        <v>0.28</v>
      </c>
      <c r="R42" s="103">
        <f t="shared" si="22"/>
        <v>0.2620320855614973</v>
      </c>
      <c r="S42" s="103">
        <f t="shared" si="22"/>
        <v>0.24623115577889448</v>
      </c>
      <c r="T42" s="103">
        <f t="shared" si="22"/>
        <v>0.25116279069767444</v>
      </c>
    </row>
    <row r="43" spans="8:20" ht="12.75">
      <c r="H43" s="103">
        <f t="shared" si="22"/>
        <v>0.45454545454545453</v>
      </c>
      <c r="I43" s="103">
        <f t="shared" si="22"/>
        <v>0.46153846153846156</v>
      </c>
      <c r="J43" s="103">
        <f t="shared" si="22"/>
        <v>0.3673469387755102</v>
      </c>
      <c r="K43" s="103">
        <f t="shared" si="22"/>
        <v>0.359375</v>
      </c>
      <c r="L43" s="103">
        <f t="shared" si="22"/>
        <v>0.27058823529411763</v>
      </c>
      <c r="M43" s="103">
        <f t="shared" si="22"/>
        <v>0.21100917431192662</v>
      </c>
      <c r="N43" s="103">
        <f t="shared" si="22"/>
        <v>0.24390243902439024</v>
      </c>
      <c r="O43" s="103">
        <f t="shared" si="22"/>
        <v>0.2357142857142857</v>
      </c>
      <c r="P43" s="103">
        <f t="shared" si="22"/>
        <v>0.23717948717948717</v>
      </c>
      <c r="Q43" s="103">
        <f t="shared" si="22"/>
        <v>0.22857142857142856</v>
      </c>
      <c r="R43" s="103">
        <f t="shared" si="22"/>
        <v>0.21390374331550802</v>
      </c>
      <c r="S43" s="103">
        <f t="shared" si="22"/>
        <v>0.20100502512562815</v>
      </c>
      <c r="T43" s="103">
        <f t="shared" si="22"/>
        <v>0.21395348837209302</v>
      </c>
    </row>
  </sheetData>
  <mergeCells count="18">
    <mergeCell ref="A1:A2"/>
    <mergeCell ref="B1:B2"/>
    <mergeCell ref="H1:H2"/>
    <mergeCell ref="I1:I2"/>
    <mergeCell ref="C1:C2"/>
    <mergeCell ref="J1:L1"/>
    <mergeCell ref="O1:O2"/>
    <mergeCell ref="AD1:AD2"/>
    <mergeCell ref="M1:M2"/>
    <mergeCell ref="N1:N2"/>
    <mergeCell ref="R1:R2"/>
    <mergeCell ref="P1:P2"/>
    <mergeCell ref="Q1:Q2"/>
    <mergeCell ref="AE1:AE2"/>
    <mergeCell ref="S1:V1"/>
    <mergeCell ref="X1:AC1"/>
    <mergeCell ref="AF1:AF2"/>
    <mergeCell ref="W1:W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A1" sqref="A1:A2"/>
    </sheetView>
  </sheetViews>
  <sheetFormatPr defaultColWidth="9.140625" defaultRowHeight="12.75"/>
  <cols>
    <col min="1" max="1" width="9.57421875" style="2" customWidth="1"/>
    <col min="2" max="2" width="26.28125" style="0" customWidth="1"/>
    <col min="3" max="3" width="12.0039062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11" width="5.7109375" style="0" customWidth="1"/>
    <col min="12" max="12" width="3.7109375" style="0" customWidth="1"/>
    <col min="13" max="14" width="5.7109375" style="0" customWidth="1"/>
    <col min="15" max="20" width="3.7109375" style="0" customWidth="1"/>
    <col min="21" max="21" width="6.7109375" style="28" customWidth="1"/>
    <col min="22" max="22" width="7.28125" style="25" customWidth="1"/>
    <col min="23" max="23" width="6.7109375" style="0" hidden="1" customWidth="1"/>
    <col min="24" max="25" width="6.7109375" style="9" customWidth="1"/>
    <col min="26" max="30" width="9.140625" style="9" customWidth="1"/>
  </cols>
  <sheetData>
    <row r="1" spans="1:30" s="2" customFormat="1" ht="16.5" customHeight="1">
      <c r="A1" s="117" t="s">
        <v>0</v>
      </c>
      <c r="B1" s="119" t="s">
        <v>1</v>
      </c>
      <c r="C1" s="119" t="s">
        <v>2</v>
      </c>
      <c r="D1" s="1"/>
      <c r="E1" s="1"/>
      <c r="F1" s="1"/>
      <c r="G1" s="1"/>
      <c r="H1" s="119">
        <v>1</v>
      </c>
      <c r="I1" s="119">
        <v>2</v>
      </c>
      <c r="J1" s="119">
        <v>3</v>
      </c>
      <c r="K1" s="119">
        <v>4</v>
      </c>
      <c r="L1" s="119">
        <v>5</v>
      </c>
      <c r="M1" s="119"/>
      <c r="N1" s="119">
        <v>6</v>
      </c>
      <c r="O1" s="119">
        <v>7</v>
      </c>
      <c r="P1" s="119"/>
      <c r="Q1" s="119"/>
      <c r="R1" s="119"/>
      <c r="S1" s="119"/>
      <c r="T1" s="119"/>
      <c r="U1" s="121" t="s">
        <v>3</v>
      </c>
      <c r="V1" s="123" t="s">
        <v>4</v>
      </c>
      <c r="X1" s="3"/>
      <c r="Y1" s="3"/>
      <c r="Z1" s="3"/>
      <c r="AA1" s="3"/>
      <c r="AB1" s="3"/>
      <c r="AC1" s="3"/>
      <c r="AD1" s="3"/>
    </row>
    <row r="2" spans="1:30" s="2" customFormat="1" ht="16.5" customHeight="1" thickBot="1">
      <c r="A2" s="118"/>
      <c r="B2" s="120"/>
      <c r="C2" s="120"/>
      <c r="D2" s="4"/>
      <c r="E2" s="4"/>
      <c r="F2" s="4"/>
      <c r="G2" s="4"/>
      <c r="H2" s="120"/>
      <c r="I2" s="120"/>
      <c r="J2" s="120"/>
      <c r="K2" s="120"/>
      <c r="L2" s="4" t="s">
        <v>5</v>
      </c>
      <c r="M2" s="4" t="s">
        <v>7</v>
      </c>
      <c r="N2" s="120"/>
      <c r="O2" s="4" t="s">
        <v>8</v>
      </c>
      <c r="P2" s="4">
        <v>1</v>
      </c>
      <c r="Q2" s="4">
        <v>2</v>
      </c>
      <c r="R2" s="4">
        <v>3</v>
      </c>
      <c r="S2" s="4">
        <v>4</v>
      </c>
      <c r="T2" s="4">
        <v>5</v>
      </c>
      <c r="U2" s="122"/>
      <c r="V2" s="124"/>
      <c r="X2" s="3"/>
      <c r="Y2" s="3"/>
      <c r="Z2" s="3"/>
      <c r="AA2" s="3"/>
      <c r="AB2" s="3"/>
      <c r="AC2" s="3"/>
      <c r="AD2" s="3"/>
    </row>
    <row r="3" spans="1:23" ht="16.5" customHeight="1">
      <c r="A3" s="46">
        <v>5</v>
      </c>
      <c r="B3" s="42" t="s">
        <v>41</v>
      </c>
      <c r="C3" s="42" t="s">
        <v>10</v>
      </c>
      <c r="D3" s="42" t="s">
        <v>11</v>
      </c>
      <c r="E3" s="42" t="str">
        <f aca="true" t="shared" si="0" ref="E3:E8">IF(D3="","Brak",IF(D3="Brat","#a91414",IF(D3="Przyjaciel","#7249b6",IF(D3="BS","#20734b",IF(D3="CR","#808080",IF(D3="Nowicjusz","#206cdf",IF(D3="Kompan","#D78428","ERROR")))))))</f>
        <v>#a91414</v>
      </c>
      <c r="F3" s="42" t="str">
        <f aca="true" t="shared" si="1" ref="F3:F8">IF(E3="Brak","[b]","[b][color="&amp;E3&amp;"]")</f>
        <v>[b][color=#a91414]</v>
      </c>
      <c r="G3" s="42" t="str">
        <f aca="true" t="shared" si="2" ref="G3:G8">IF(E3="Brak","[/b]","[/color][/b]")</f>
        <v>[/color][/b]</v>
      </c>
      <c r="H3" s="44">
        <v>13</v>
      </c>
      <c r="I3" s="44">
        <v>11</v>
      </c>
      <c r="J3" s="44">
        <v>14</v>
      </c>
      <c r="K3" s="44">
        <v>13</v>
      </c>
      <c r="L3" s="100"/>
      <c r="M3" s="44">
        <v>4</v>
      </c>
      <c r="N3" s="44">
        <v>12</v>
      </c>
      <c r="O3" s="44">
        <f aca="true" t="shared" si="3" ref="O3:O8">SUM(P3:T3)</f>
        <v>6</v>
      </c>
      <c r="P3" s="42">
        <v>1</v>
      </c>
      <c r="Q3" s="42">
        <v>2</v>
      </c>
      <c r="R3" s="42">
        <v>3</v>
      </c>
      <c r="S3" s="42"/>
      <c r="T3" s="42"/>
      <c r="U3" s="8">
        <f aca="true" t="shared" si="4" ref="U3:U8">SUM(H3:K3,M3:O3)</f>
        <v>73</v>
      </c>
      <c r="V3" s="91" t="s">
        <v>73</v>
      </c>
      <c r="W3" t="str">
        <f aca="true" t="shared" si="5" ref="W3:W8">V3&amp;". "&amp;F3&amp;B3&amp;G3&amp;" ("&amp;C3&amp;") "&amp;U3&amp;" pkt ("&amp;H3&amp;"/"&amp;I3&amp;"/"&amp;J3&amp;"/"&amp;K3&amp;"/"&amp;M3&amp;"/"&amp;N3&amp;"/"&amp;O3&amp;")"</f>
        <v>1. [b][color=#a91414]Krzysztof "Fazik" Brzeziński[/color][/b] (KKR) 73 pkt (13/11/14/13/4/12/6)</v>
      </c>
    </row>
    <row r="4" spans="1:30" s="17" customFormat="1" ht="16.5" customHeight="1">
      <c r="A4" s="10">
        <v>6</v>
      </c>
      <c r="B4" s="11" t="s">
        <v>9</v>
      </c>
      <c r="C4" s="11" t="s">
        <v>10</v>
      </c>
      <c r="D4" s="11" t="s">
        <v>11</v>
      </c>
      <c r="E4" s="11" t="str">
        <f t="shared" si="0"/>
        <v>#a91414</v>
      </c>
      <c r="F4" s="11" t="str">
        <f t="shared" si="1"/>
        <v>[b][color=#a91414]</v>
      </c>
      <c r="G4" s="11" t="str">
        <f t="shared" si="2"/>
        <v>[/color][/b]</v>
      </c>
      <c r="H4" s="12">
        <v>7</v>
      </c>
      <c r="I4" s="12">
        <v>7</v>
      </c>
      <c r="J4" s="12">
        <v>10</v>
      </c>
      <c r="K4" s="12">
        <v>10</v>
      </c>
      <c r="L4" s="62"/>
      <c r="M4" s="12">
        <v>12</v>
      </c>
      <c r="N4" s="12">
        <v>11</v>
      </c>
      <c r="O4" s="12">
        <f t="shared" si="3"/>
        <v>6</v>
      </c>
      <c r="P4" s="11">
        <v>1</v>
      </c>
      <c r="Q4" s="11">
        <v>2</v>
      </c>
      <c r="R4" s="11">
        <v>3</v>
      </c>
      <c r="S4" s="11"/>
      <c r="T4" s="11"/>
      <c r="U4" s="15">
        <f t="shared" si="4"/>
        <v>63</v>
      </c>
      <c r="V4" s="16">
        <v>2</v>
      </c>
      <c r="W4" t="str">
        <f t="shared" si="5"/>
        <v>2. [b][color=#a91414]Bartłomiej "Gandalf" Zielonka[/color][/b] (KKR) 63 pkt (7/7/10/10/12/11/6)</v>
      </c>
      <c r="X4" s="9"/>
      <c r="Y4" s="9"/>
      <c r="Z4" s="9"/>
      <c r="AA4" s="9"/>
      <c r="AB4" s="9"/>
      <c r="AC4" s="9"/>
      <c r="AD4" s="9"/>
    </row>
    <row r="5" spans="1:30" s="17" customFormat="1" ht="16.5" customHeight="1">
      <c r="A5" s="18">
        <v>4</v>
      </c>
      <c r="B5" s="19" t="s">
        <v>58</v>
      </c>
      <c r="C5" s="19" t="s">
        <v>59</v>
      </c>
      <c r="D5" s="19" t="s">
        <v>34</v>
      </c>
      <c r="E5" s="19" t="str">
        <f t="shared" si="0"/>
        <v>#7249b6</v>
      </c>
      <c r="F5" s="19" t="str">
        <f t="shared" si="1"/>
        <v>[b][color=#7249b6]</v>
      </c>
      <c r="G5" s="19" t="str">
        <f t="shared" si="2"/>
        <v>[/color][/b]</v>
      </c>
      <c r="H5" s="20">
        <v>11</v>
      </c>
      <c r="I5" s="20">
        <v>9</v>
      </c>
      <c r="J5" s="20">
        <v>6</v>
      </c>
      <c r="K5" s="20">
        <v>13</v>
      </c>
      <c r="L5" s="62"/>
      <c r="M5" s="20">
        <v>2</v>
      </c>
      <c r="N5" s="20">
        <v>11</v>
      </c>
      <c r="O5" s="20">
        <f t="shared" si="3"/>
        <v>6</v>
      </c>
      <c r="P5" s="19">
        <v>1</v>
      </c>
      <c r="Q5" s="19">
        <v>2</v>
      </c>
      <c r="R5" s="19">
        <v>3</v>
      </c>
      <c r="S5" s="19"/>
      <c r="T5" s="19"/>
      <c r="U5" s="15">
        <f t="shared" si="4"/>
        <v>58</v>
      </c>
      <c r="V5" s="75" t="s">
        <v>74</v>
      </c>
      <c r="W5" t="str">
        <f t="shared" si="5"/>
        <v>3. [b][color=#7249b6]Robert Joński[/color][/b] (Rosnowo) 58 pkt (11/9/6/13/2/11/6)</v>
      </c>
      <c r="X5" s="9"/>
      <c r="Y5" s="9"/>
      <c r="Z5" s="9"/>
      <c r="AA5" s="9"/>
      <c r="AB5" s="9"/>
      <c r="AC5" s="9"/>
      <c r="AD5" s="9"/>
    </row>
    <row r="6" spans="1:30" s="17" customFormat="1" ht="16.5" customHeight="1">
      <c r="A6" s="10">
        <v>2</v>
      </c>
      <c r="B6" s="11" t="s">
        <v>46</v>
      </c>
      <c r="C6" s="11" t="s">
        <v>43</v>
      </c>
      <c r="D6" s="11" t="s">
        <v>34</v>
      </c>
      <c r="E6" s="11" t="str">
        <f t="shared" si="0"/>
        <v>#7249b6</v>
      </c>
      <c r="F6" s="11" t="str">
        <f t="shared" si="1"/>
        <v>[b][color=#7249b6]</v>
      </c>
      <c r="G6" s="11" t="str">
        <f t="shared" si="2"/>
        <v>[/color][/b]</v>
      </c>
      <c r="H6" s="12">
        <v>6</v>
      </c>
      <c r="I6" s="12">
        <v>0</v>
      </c>
      <c r="J6" s="12">
        <v>7</v>
      </c>
      <c r="K6" s="12">
        <v>13</v>
      </c>
      <c r="L6" s="62"/>
      <c r="M6" s="12">
        <v>5</v>
      </c>
      <c r="N6" s="12">
        <v>14</v>
      </c>
      <c r="O6" s="12">
        <f t="shared" si="3"/>
        <v>10</v>
      </c>
      <c r="P6" s="11">
        <v>1</v>
      </c>
      <c r="Q6" s="11">
        <v>2</v>
      </c>
      <c r="R6" s="11">
        <v>3</v>
      </c>
      <c r="S6" s="11">
        <v>4</v>
      </c>
      <c r="T6" s="99">
        <v>0</v>
      </c>
      <c r="U6" s="15">
        <f t="shared" si="4"/>
        <v>55</v>
      </c>
      <c r="V6" s="98" t="s">
        <v>75</v>
      </c>
      <c r="W6" t="str">
        <f t="shared" si="5"/>
        <v>4. [b][color=#7249b6]Dorota "Dorotka" Janiszewska[/color][/b] (Sławno) 55 pkt (6/0/7/13/5/14/10)</v>
      </c>
      <c r="X6" s="9"/>
      <c r="Y6" s="9"/>
      <c r="Z6" s="9"/>
      <c r="AA6" s="9"/>
      <c r="AB6" s="9"/>
      <c r="AC6" s="9"/>
      <c r="AD6" s="9"/>
    </row>
    <row r="7" spans="1:30" s="17" customFormat="1" ht="16.5" customHeight="1">
      <c r="A7" s="18">
        <v>3</v>
      </c>
      <c r="B7" s="19" t="s">
        <v>13</v>
      </c>
      <c r="C7" s="19" t="s">
        <v>42</v>
      </c>
      <c r="D7" s="19"/>
      <c r="E7" s="19" t="str">
        <f t="shared" si="0"/>
        <v>Brak</v>
      </c>
      <c r="F7" s="19" t="str">
        <f t="shared" si="1"/>
        <v>[b]</v>
      </c>
      <c r="G7" s="19" t="str">
        <f t="shared" si="2"/>
        <v>[/b]</v>
      </c>
      <c r="H7" s="20">
        <v>1</v>
      </c>
      <c r="I7" s="20">
        <v>4</v>
      </c>
      <c r="J7" s="20">
        <v>6</v>
      </c>
      <c r="K7" s="20">
        <v>4</v>
      </c>
      <c r="L7" s="22"/>
      <c r="M7" s="20">
        <v>9</v>
      </c>
      <c r="N7" s="20">
        <v>4</v>
      </c>
      <c r="O7" s="20">
        <f t="shared" si="3"/>
        <v>3</v>
      </c>
      <c r="P7" s="19">
        <v>1</v>
      </c>
      <c r="Q7" s="19">
        <v>2</v>
      </c>
      <c r="R7" s="19"/>
      <c r="S7" s="19"/>
      <c r="T7" s="19"/>
      <c r="U7" s="15">
        <f t="shared" si="4"/>
        <v>31</v>
      </c>
      <c r="V7" s="97" t="s">
        <v>76</v>
      </c>
      <c r="W7" t="str">
        <f t="shared" si="5"/>
        <v>5. [b]Agata "Gollum" Zapor[/b] (PDMvM) 31 pkt (1/4/6/4/9/4/3)</v>
      </c>
      <c r="X7" s="9"/>
      <c r="Y7" s="9"/>
      <c r="Z7" s="9"/>
      <c r="AA7" s="9"/>
      <c r="AB7" s="9"/>
      <c r="AC7" s="9"/>
      <c r="AD7" s="9"/>
    </row>
    <row r="8" spans="1:30" s="17" customFormat="1" ht="16.5" customHeight="1" thickBot="1">
      <c r="A8" s="34">
        <v>1</v>
      </c>
      <c r="B8" s="35" t="s">
        <v>63</v>
      </c>
      <c r="C8" s="35" t="s">
        <v>10</v>
      </c>
      <c r="D8" s="35" t="s">
        <v>69</v>
      </c>
      <c r="E8" s="35" t="str">
        <f t="shared" si="0"/>
        <v>#D78428</v>
      </c>
      <c r="F8" s="35" t="str">
        <f t="shared" si="1"/>
        <v>[b][color=#D78428]</v>
      </c>
      <c r="G8" s="35" t="str">
        <f t="shared" si="2"/>
        <v>[/color][/b]</v>
      </c>
      <c r="H8" s="36">
        <v>1</v>
      </c>
      <c r="I8" s="36">
        <v>1</v>
      </c>
      <c r="J8" s="36">
        <v>2</v>
      </c>
      <c r="K8" s="36">
        <v>9</v>
      </c>
      <c r="L8" s="101"/>
      <c r="M8" s="36">
        <v>0</v>
      </c>
      <c r="N8" s="36">
        <v>2</v>
      </c>
      <c r="O8" s="36">
        <f t="shared" si="3"/>
        <v>0</v>
      </c>
      <c r="P8" s="35">
        <v>0</v>
      </c>
      <c r="Q8" s="35"/>
      <c r="R8" s="35"/>
      <c r="S8" s="35"/>
      <c r="T8" s="35"/>
      <c r="U8" s="39">
        <f t="shared" si="4"/>
        <v>15</v>
      </c>
      <c r="V8" s="102" t="s">
        <v>56</v>
      </c>
      <c r="W8" t="str">
        <f t="shared" si="5"/>
        <v>6. [b][color=#D78428]Monika "Karena" Zielonka[/color][/b] (KKR) 15 pkt (1/1/2/9/0/2/0)</v>
      </c>
      <c r="X8" s="9"/>
      <c r="Y8" s="9"/>
      <c r="Z8" s="9"/>
      <c r="AA8" s="9"/>
      <c r="AB8" s="9"/>
      <c r="AC8" s="9"/>
      <c r="AD8" s="9"/>
    </row>
    <row r="9" spans="17:21" ht="12.75">
      <c r="Q9" s="63"/>
      <c r="U9" s="9"/>
    </row>
    <row r="10" ht="12.75">
      <c r="U10" s="9"/>
    </row>
    <row r="11" spans="2:21" ht="12.75">
      <c r="B11" s="26"/>
      <c r="U11" s="9"/>
    </row>
    <row r="12" spans="2:21" ht="12.75">
      <c r="B12" s="27"/>
      <c r="U12" s="9"/>
    </row>
    <row r="13" spans="1:21" ht="12.75">
      <c r="A13" s="2" t="s">
        <v>10</v>
      </c>
      <c r="B13" s="26" t="s">
        <v>16</v>
      </c>
      <c r="U13" s="9"/>
    </row>
    <row r="14" spans="1:21" ht="12.75">
      <c r="A14" s="2" t="s">
        <v>42</v>
      </c>
      <c r="B14" t="s">
        <v>44</v>
      </c>
      <c r="U14" s="9"/>
    </row>
    <row r="15" ht="12.75">
      <c r="U15" s="9"/>
    </row>
    <row r="16" spans="2:21" ht="12.75">
      <c r="B16" s="26"/>
      <c r="U16" s="9"/>
    </row>
    <row r="17" ht="12.75">
      <c r="U17" s="9"/>
    </row>
    <row r="18" ht="12.75">
      <c r="U18" s="9"/>
    </row>
    <row r="19" ht="12.75">
      <c r="U19" s="9"/>
    </row>
    <row r="20" ht="12.75">
      <c r="U20" s="9"/>
    </row>
    <row r="21" ht="12.75">
      <c r="U21" s="9"/>
    </row>
    <row r="22" ht="12.75">
      <c r="U22" s="9"/>
    </row>
    <row r="23" ht="12.75">
      <c r="U23" s="9"/>
    </row>
    <row r="24" ht="12.75">
      <c r="U24" s="9"/>
    </row>
  </sheetData>
  <mergeCells count="12">
    <mergeCell ref="K1:K2"/>
    <mergeCell ref="L1:M1"/>
    <mergeCell ref="U1:U2"/>
    <mergeCell ref="V1:V2"/>
    <mergeCell ref="O1:T1"/>
    <mergeCell ref="N1:N2"/>
    <mergeCell ref="A1:A2"/>
    <mergeCell ref="B1:B2"/>
    <mergeCell ref="H1:H2"/>
    <mergeCell ref="J1:J2"/>
    <mergeCell ref="C1:C2"/>
    <mergeCell ref="I1:I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Gandalf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Fizban</dc:creator>
  <cp:keywords/>
  <dc:description/>
  <cp:lastModifiedBy>Fizban</cp:lastModifiedBy>
  <cp:lastPrinted>2009-12-13T17:57:50Z</cp:lastPrinted>
  <dcterms:created xsi:type="dcterms:W3CDTF">2009-01-04T15:26:41Z</dcterms:created>
  <dcterms:modified xsi:type="dcterms:W3CDTF">2009-12-13T18:17:34Z</dcterms:modified>
  <cp:category/>
  <cp:version/>
  <cp:contentType/>
  <cp:contentStatus/>
</cp:coreProperties>
</file>