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08 Maj" sheetId="17" r:id="rId1"/>
    <sheet name="207 Kwiecień" sheetId="16" r:id="rId2"/>
    <sheet name="206 Marzec" sheetId="15" r:id="rId3"/>
    <sheet name="205 Luty" sheetId="13" r:id="rId4"/>
    <sheet name="204 Styczeń" sheetId="12" r:id="rId5"/>
  </sheets>
  <calcPr calcId="124519"/>
</workbook>
</file>

<file path=xl/calcChain.xml><?xml version="1.0" encoding="utf-8"?>
<calcChain xmlns="http://schemas.openxmlformats.org/spreadsheetml/2006/main">
  <c r="E36" i="17"/>
  <c r="F36"/>
  <c r="G36"/>
  <c r="H36"/>
  <c r="I36"/>
  <c r="J36"/>
  <c r="K36"/>
  <c r="L36"/>
  <c r="M36"/>
  <c r="N36"/>
  <c r="O36"/>
  <c r="P36"/>
  <c r="Q36"/>
  <c r="R36"/>
  <c r="E37"/>
  <c r="F37"/>
  <c r="G37"/>
  <c r="H37"/>
  <c r="I37"/>
  <c r="J37"/>
  <c r="K37"/>
  <c r="L37"/>
  <c r="M37"/>
  <c r="N37"/>
  <c r="O37"/>
  <c r="P37"/>
  <c r="Q37"/>
  <c r="R37"/>
  <c r="E38"/>
  <c r="F38"/>
  <c r="G38"/>
  <c r="H38"/>
  <c r="I38"/>
  <c r="J38"/>
  <c r="K38"/>
  <c r="L38"/>
  <c r="M38"/>
  <c r="N38"/>
  <c r="O38"/>
  <c r="P38"/>
  <c r="Q38"/>
  <c r="R38"/>
  <c r="E39"/>
  <c r="F39"/>
  <c r="G39"/>
  <c r="H39"/>
  <c r="I39"/>
  <c r="J39"/>
  <c r="K39"/>
  <c r="L39"/>
  <c r="M39"/>
  <c r="N39"/>
  <c r="O39"/>
  <c r="P39"/>
  <c r="Q39"/>
  <c r="R39"/>
  <c r="E40"/>
  <c r="F40"/>
  <c r="G40"/>
  <c r="H40"/>
  <c r="I40"/>
  <c r="J40"/>
  <c r="K40"/>
  <c r="L40"/>
  <c r="M40"/>
  <c r="N40"/>
  <c r="O40"/>
  <c r="P40"/>
  <c r="Q40"/>
  <c r="R40"/>
  <c r="E41"/>
  <c r="F41"/>
  <c r="G41"/>
  <c r="H41"/>
  <c r="I41"/>
  <c r="J41"/>
  <c r="K41"/>
  <c r="L41"/>
  <c r="M41"/>
  <c r="N41"/>
  <c r="O41"/>
  <c r="P41"/>
  <c r="Q41"/>
  <c r="R41"/>
  <c r="E42"/>
  <c r="F42"/>
  <c r="G42"/>
  <c r="H42"/>
  <c r="I42"/>
  <c r="J42"/>
  <c r="K42"/>
  <c r="L42"/>
  <c r="M42"/>
  <c r="N42"/>
  <c r="O42"/>
  <c r="P42"/>
  <c r="Q42"/>
  <c r="R42"/>
  <c r="E43"/>
  <c r="F43"/>
  <c r="G43"/>
  <c r="H43"/>
  <c r="I43"/>
  <c r="J43"/>
  <c r="K43"/>
  <c r="L43"/>
  <c r="M43"/>
  <c r="N43"/>
  <c r="O43"/>
  <c r="P43"/>
  <c r="Q43"/>
  <c r="R43"/>
  <c r="E44"/>
  <c r="F44"/>
  <c r="G44"/>
  <c r="H44"/>
  <c r="I44"/>
  <c r="J44"/>
  <c r="K44"/>
  <c r="L44"/>
  <c r="M44"/>
  <c r="N44"/>
  <c r="O44"/>
  <c r="P44"/>
  <c r="Q44"/>
  <c r="R44"/>
  <c r="E45"/>
  <c r="F45"/>
  <c r="G45"/>
  <c r="H45"/>
  <c r="I45"/>
  <c r="J45"/>
  <c r="K45"/>
  <c r="L45"/>
  <c r="M45"/>
  <c r="N45"/>
  <c r="O45"/>
  <c r="P45"/>
  <c r="Q45"/>
  <c r="R45"/>
  <c r="E46"/>
  <c r="F46"/>
  <c r="G46"/>
  <c r="H46"/>
  <c r="I46"/>
  <c r="J46"/>
  <c r="K46"/>
  <c r="L46"/>
  <c r="M46"/>
  <c r="N46"/>
  <c r="O46"/>
  <c r="P46"/>
  <c r="Q46"/>
  <c r="R46"/>
  <c r="R4"/>
  <c r="R20" s="1"/>
  <c r="R5"/>
  <c r="R21" s="1"/>
  <c r="R6"/>
  <c r="R7"/>
  <c r="R23" s="1"/>
  <c r="R8"/>
  <c r="R24" s="1"/>
  <c r="R9"/>
  <c r="E9" s="1"/>
  <c r="R10"/>
  <c r="R11"/>
  <c r="R27" s="1"/>
  <c r="R12"/>
  <c r="E12" s="1"/>
  <c r="AC12" s="1"/>
  <c r="R13"/>
  <c r="E13" s="1"/>
  <c r="R14"/>
  <c r="R3"/>
  <c r="E3" s="1"/>
  <c r="Q19"/>
  <c r="Q20"/>
  <c r="Q21"/>
  <c r="Q22"/>
  <c r="R22"/>
  <c r="Q23"/>
  <c r="Q24"/>
  <c r="Q25"/>
  <c r="Q26"/>
  <c r="R26"/>
  <c r="Q27"/>
  <c r="Q28"/>
  <c r="Q29"/>
  <c r="Q30"/>
  <c r="R30"/>
  <c r="F25"/>
  <c r="G25"/>
  <c r="H25"/>
  <c r="I25"/>
  <c r="J25"/>
  <c r="K25"/>
  <c r="L25"/>
  <c r="M25"/>
  <c r="N25"/>
  <c r="O25"/>
  <c r="P25"/>
  <c r="F26"/>
  <c r="G26"/>
  <c r="H26"/>
  <c r="I26"/>
  <c r="J26"/>
  <c r="K26"/>
  <c r="L26"/>
  <c r="M26"/>
  <c r="N26"/>
  <c r="O26"/>
  <c r="P26"/>
  <c r="F27"/>
  <c r="G27"/>
  <c r="H27"/>
  <c r="I27"/>
  <c r="J27"/>
  <c r="K27"/>
  <c r="L27"/>
  <c r="M27"/>
  <c r="N27"/>
  <c r="O27"/>
  <c r="P27"/>
  <c r="F28"/>
  <c r="G28"/>
  <c r="H28"/>
  <c r="I28"/>
  <c r="J28"/>
  <c r="K28"/>
  <c r="L28"/>
  <c r="M28"/>
  <c r="N28"/>
  <c r="O28"/>
  <c r="P28"/>
  <c r="F29"/>
  <c r="G29"/>
  <c r="H29"/>
  <c r="I29"/>
  <c r="J29"/>
  <c r="K29"/>
  <c r="L29"/>
  <c r="M29"/>
  <c r="N29"/>
  <c r="O29"/>
  <c r="P29"/>
  <c r="F30"/>
  <c r="G30"/>
  <c r="H30"/>
  <c r="I30"/>
  <c r="J30"/>
  <c r="K30"/>
  <c r="L30"/>
  <c r="M30"/>
  <c r="N30"/>
  <c r="O30"/>
  <c r="P30"/>
  <c r="E14"/>
  <c r="E10"/>
  <c r="AC1"/>
  <c r="E35"/>
  <c r="P24"/>
  <c r="O24"/>
  <c r="N24"/>
  <c r="M24"/>
  <c r="L24"/>
  <c r="K24"/>
  <c r="J24"/>
  <c r="I24"/>
  <c r="H24"/>
  <c r="G24"/>
  <c r="F24"/>
  <c r="P23"/>
  <c r="O23"/>
  <c r="N23"/>
  <c r="M23"/>
  <c r="L23"/>
  <c r="K23"/>
  <c r="J23"/>
  <c r="I23"/>
  <c r="H23"/>
  <c r="G23"/>
  <c r="F23"/>
  <c r="P22"/>
  <c r="O22"/>
  <c r="N22"/>
  <c r="M22"/>
  <c r="L22"/>
  <c r="K22"/>
  <c r="J22"/>
  <c r="I22"/>
  <c r="H22"/>
  <c r="G22"/>
  <c r="F22"/>
  <c r="P21"/>
  <c r="O21"/>
  <c r="N21"/>
  <c r="M21"/>
  <c r="L21"/>
  <c r="K21"/>
  <c r="J21"/>
  <c r="I21"/>
  <c r="H21"/>
  <c r="G21"/>
  <c r="F21"/>
  <c r="P20"/>
  <c r="O20"/>
  <c r="N20"/>
  <c r="M20"/>
  <c r="L20"/>
  <c r="K20"/>
  <c r="J20"/>
  <c r="I20"/>
  <c r="H20"/>
  <c r="G20"/>
  <c r="F20"/>
  <c r="P19"/>
  <c r="O19"/>
  <c r="N19"/>
  <c r="M19"/>
  <c r="L19"/>
  <c r="K19"/>
  <c r="J19"/>
  <c r="I19"/>
  <c r="H19"/>
  <c r="G19"/>
  <c r="F19"/>
  <c r="E7"/>
  <c r="E6"/>
  <c r="E5"/>
  <c r="Y1" i="16"/>
  <c r="Z37"/>
  <c r="Z36"/>
  <c r="Z35"/>
  <c r="Z34"/>
  <c r="Z33"/>
  <c r="Z32"/>
  <c r="CA57"/>
  <c r="BZ57"/>
  <c r="CD57" s="1"/>
  <c r="BL57"/>
  <c r="BC57"/>
  <c r="AT57"/>
  <c r="AK57"/>
  <c r="AB57"/>
  <c r="S57"/>
  <c r="J57"/>
  <c r="BU57" s="1"/>
  <c r="CD56"/>
  <c r="CB56"/>
  <c r="CA56"/>
  <c r="BZ56"/>
  <c r="BQ56"/>
  <c r="CI56" s="1"/>
  <c r="BO56"/>
  <c r="CG56" s="1"/>
  <c r="BL56"/>
  <c r="BC56"/>
  <c r="AT56"/>
  <c r="AK56"/>
  <c r="AB56"/>
  <c r="S56"/>
  <c r="BS56" s="1"/>
  <c r="CK56" s="1"/>
  <c r="J56"/>
  <c r="BR56" s="1"/>
  <c r="CJ56" s="1"/>
  <c r="CA55"/>
  <c r="CD55" s="1"/>
  <c r="BL55"/>
  <c r="BC55"/>
  <c r="AT55"/>
  <c r="AK55"/>
  <c r="AB55"/>
  <c r="S55"/>
  <c r="J55"/>
  <c r="CL55" s="1"/>
  <c r="CD54"/>
  <c r="CA54"/>
  <c r="BZ54"/>
  <c r="BL54"/>
  <c r="BC54"/>
  <c r="AT54"/>
  <c r="AK54"/>
  <c r="AB54"/>
  <c r="S54"/>
  <c r="J54"/>
  <c r="BP54" s="1"/>
  <c r="CH54" s="1"/>
  <c r="CD53"/>
  <c r="CA53"/>
  <c r="BL53"/>
  <c r="BC53"/>
  <c r="AT53"/>
  <c r="AK53"/>
  <c r="BS53" s="1"/>
  <c r="CK53" s="1"/>
  <c r="AB53"/>
  <c r="S53"/>
  <c r="BU53" s="1"/>
  <c r="J53"/>
  <c r="BT53" s="1"/>
  <c r="CL53" s="1"/>
  <c r="CB52"/>
  <c r="CA52"/>
  <c r="BZ52"/>
  <c r="CD52" s="1"/>
  <c r="BP52"/>
  <c r="CH52" s="1"/>
  <c r="BL52"/>
  <c r="BC52"/>
  <c r="AT52"/>
  <c r="AK52"/>
  <c r="AB52"/>
  <c r="S52"/>
  <c r="J52"/>
  <c r="BU52" s="1"/>
  <c r="R28" i="17" l="1"/>
  <c r="E8"/>
  <c r="Y9" s="1"/>
  <c r="G31"/>
  <c r="H31"/>
  <c r="K31"/>
  <c r="O31"/>
  <c r="I31"/>
  <c r="M31"/>
  <c r="E4"/>
  <c r="Y5" s="1"/>
  <c r="L31"/>
  <c r="P31"/>
  <c r="E11"/>
  <c r="Y11" s="1"/>
  <c r="R29"/>
  <c r="R25"/>
  <c r="Y10"/>
  <c r="Y14"/>
  <c r="AA13"/>
  <c r="R19"/>
  <c r="J31"/>
  <c r="Q31"/>
  <c r="AB12"/>
  <c r="AA9"/>
  <c r="Y13"/>
  <c r="F31"/>
  <c r="AA12"/>
  <c r="N31"/>
  <c r="Z14"/>
  <c r="AB13"/>
  <c r="X13"/>
  <c r="Z12"/>
  <c r="Z10"/>
  <c r="AB9"/>
  <c r="AA14"/>
  <c r="AC13"/>
  <c r="AA10"/>
  <c r="AC9"/>
  <c r="AB14"/>
  <c r="X14"/>
  <c r="Z13"/>
  <c r="AB10"/>
  <c r="X10"/>
  <c r="Z9"/>
  <c r="AC14"/>
  <c r="AC10"/>
  <c r="X6"/>
  <c r="Z6"/>
  <c r="AC5"/>
  <c r="AB5"/>
  <c r="AB7"/>
  <c r="AB3"/>
  <c r="Y6"/>
  <c r="AC6"/>
  <c r="Z7"/>
  <c r="AC3"/>
  <c r="AA5"/>
  <c r="AB6"/>
  <c r="Y7"/>
  <c r="AC7"/>
  <c r="Z5"/>
  <c r="AA6"/>
  <c r="X7"/>
  <c r="AA7"/>
  <c r="BO53" i="16"/>
  <c r="CG53" s="1"/>
  <c r="BT54"/>
  <c r="CL54" s="1"/>
  <c r="BU56"/>
  <c r="BP57"/>
  <c r="CH57" s="1"/>
  <c r="BT57"/>
  <c r="CL57" s="1"/>
  <c r="BO52"/>
  <c r="CG52" s="1"/>
  <c r="BS52"/>
  <c r="CK52" s="1"/>
  <c r="BR53"/>
  <c r="CJ53" s="1"/>
  <c r="BO54"/>
  <c r="CG54" s="1"/>
  <c r="BS54"/>
  <c r="CK54" s="1"/>
  <c r="BO55"/>
  <c r="CG55" s="1"/>
  <c r="BS55"/>
  <c r="CK55" s="1"/>
  <c r="BP56"/>
  <c r="CH56" s="1"/>
  <c r="CM56" s="1"/>
  <c r="BT56"/>
  <c r="CL56" s="1"/>
  <c r="BO57"/>
  <c r="CG57" s="1"/>
  <c r="BS57"/>
  <c r="CK57" s="1"/>
  <c r="BR52"/>
  <c r="CJ52" s="1"/>
  <c r="BT52"/>
  <c r="CL52" s="1"/>
  <c r="BQ53"/>
  <c r="CI53" s="1"/>
  <c r="BR54"/>
  <c r="CJ54" s="1"/>
  <c r="BR55"/>
  <c r="CJ55" s="1"/>
  <c r="BR57"/>
  <c r="CJ57" s="1"/>
  <c r="BQ52"/>
  <c r="CI52" s="1"/>
  <c r="BP53"/>
  <c r="CH53" s="1"/>
  <c r="BQ54"/>
  <c r="CI54" s="1"/>
  <c r="BU54"/>
  <c r="BQ55"/>
  <c r="CI55" s="1"/>
  <c r="BU55"/>
  <c r="BQ57"/>
  <c r="CI57" s="1"/>
  <c r="BP55"/>
  <c r="CH55" s="1"/>
  <c r="R31" i="17" l="1"/>
  <c r="R35" s="1"/>
  <c r="AB11"/>
  <c r="X12"/>
  <c r="Y12"/>
  <c r="AA11"/>
  <c r="AC11"/>
  <c r="Z11"/>
  <c r="X11"/>
  <c r="AC8"/>
  <c r="X8"/>
  <c r="Y8"/>
  <c r="X9"/>
  <c r="AA8"/>
  <c r="Z8"/>
  <c r="AB8"/>
  <c r="F35"/>
  <c r="Q35"/>
  <c r="H35"/>
  <c r="M35"/>
  <c r="I35"/>
  <c r="Z4"/>
  <c r="X4"/>
  <c r="AA4"/>
  <c r="AB4"/>
  <c r="X5"/>
  <c r="AC4"/>
  <c r="Y4"/>
  <c r="L35"/>
  <c r="P35"/>
  <c r="J35"/>
  <c r="N35"/>
  <c r="G35"/>
  <c r="O35"/>
  <c r="K35"/>
  <c r="CM54" i="16"/>
  <c r="CM53"/>
  <c r="CM52"/>
  <c r="CM57"/>
  <c r="CM55"/>
  <c r="E22" l="1"/>
  <c r="E23"/>
  <c r="E33"/>
  <c r="E34"/>
  <c r="E35"/>
  <c r="E36"/>
  <c r="E37"/>
  <c r="E32"/>
  <c r="L5"/>
  <c r="E5" s="1"/>
  <c r="L4"/>
  <c r="E4" s="1"/>
  <c r="L3"/>
  <c r="E3" s="1"/>
  <c r="CG45"/>
  <c r="CD45"/>
  <c r="BO45"/>
  <c r="BF45"/>
  <c r="AW45"/>
  <c r="AN45"/>
  <c r="AE45"/>
  <c r="V45"/>
  <c r="M45"/>
  <c r="CO45" s="1"/>
  <c r="CD46"/>
  <c r="CC46"/>
  <c r="BO46"/>
  <c r="BF46"/>
  <c r="AW46"/>
  <c r="AN46"/>
  <c r="AE46"/>
  <c r="V46"/>
  <c r="M46"/>
  <c r="CD47"/>
  <c r="CG47" s="1"/>
  <c r="BO47"/>
  <c r="BF47"/>
  <c r="AW47"/>
  <c r="AN47"/>
  <c r="AE47"/>
  <c r="V47"/>
  <c r="M47"/>
  <c r="CD44"/>
  <c r="CC44"/>
  <c r="BO44"/>
  <c r="BF44"/>
  <c r="AW44"/>
  <c r="AN44"/>
  <c r="AE44"/>
  <c r="V44"/>
  <c r="M44"/>
  <c r="CE42"/>
  <c r="CD42"/>
  <c r="CC42"/>
  <c r="BO42"/>
  <c r="BF42"/>
  <c r="AW42"/>
  <c r="AN42"/>
  <c r="AE42"/>
  <c r="V42"/>
  <c r="M42"/>
  <c r="CE43"/>
  <c r="CD43"/>
  <c r="CC43"/>
  <c r="CG43" s="1"/>
  <c r="BO43"/>
  <c r="BF43"/>
  <c r="AW43"/>
  <c r="AN43"/>
  <c r="AE43"/>
  <c r="V43"/>
  <c r="M43"/>
  <c r="BV47" l="1"/>
  <c r="CN47" s="1"/>
  <c r="BR45"/>
  <c r="CJ45" s="1"/>
  <c r="BV45"/>
  <c r="CN45" s="1"/>
  <c r="CG42"/>
  <c r="CG46"/>
  <c r="BW44"/>
  <c r="CO44" s="1"/>
  <c r="CG44"/>
  <c r="BX43"/>
  <c r="E43" s="1"/>
  <c r="BS44"/>
  <c r="CK44" s="1"/>
  <c r="BW47"/>
  <c r="CO47" s="1"/>
  <c r="BV43"/>
  <c r="CN43" s="1"/>
  <c r="BX42"/>
  <c r="E42" s="1"/>
  <c r="BR47"/>
  <c r="CJ47" s="1"/>
  <c r="BV42"/>
  <c r="CN42" s="1"/>
  <c r="BW46"/>
  <c r="CO46" s="1"/>
  <c r="BU45"/>
  <c r="CM45" s="1"/>
  <c r="BT45"/>
  <c r="CL45" s="1"/>
  <c r="BX45"/>
  <c r="E45" s="1"/>
  <c r="BS45"/>
  <c r="CK45" s="1"/>
  <c r="BR46"/>
  <c r="CJ46" s="1"/>
  <c r="BV46"/>
  <c r="CN46" s="1"/>
  <c r="BU46"/>
  <c r="CM46" s="1"/>
  <c r="BT46"/>
  <c r="CL46" s="1"/>
  <c r="BX46"/>
  <c r="E46" s="1"/>
  <c r="BS46"/>
  <c r="CK46" s="1"/>
  <c r="BU47"/>
  <c r="CM47" s="1"/>
  <c r="BT47"/>
  <c r="CL47" s="1"/>
  <c r="BX47"/>
  <c r="E47" s="1"/>
  <c r="BS47"/>
  <c r="CK47" s="1"/>
  <c r="BR44"/>
  <c r="CJ44" s="1"/>
  <c r="BV44"/>
  <c r="CN44" s="1"/>
  <c r="BU44"/>
  <c r="CM44" s="1"/>
  <c r="BT44"/>
  <c r="CL44" s="1"/>
  <c r="BX44"/>
  <c r="E44" s="1"/>
  <c r="BS42"/>
  <c r="CK42" s="1"/>
  <c r="BW42"/>
  <c r="CO42" s="1"/>
  <c r="BR42"/>
  <c r="CJ42" s="1"/>
  <c r="BU42"/>
  <c r="CM42" s="1"/>
  <c r="BT42"/>
  <c r="CL42" s="1"/>
  <c r="BS43"/>
  <c r="CK43" s="1"/>
  <c r="BW43"/>
  <c r="CO43" s="1"/>
  <c r="BR43"/>
  <c r="CJ43" s="1"/>
  <c r="BU43"/>
  <c r="CM43" s="1"/>
  <c r="BT43"/>
  <c r="CL43" s="1"/>
  <c r="Y3"/>
  <c r="X5"/>
  <c r="X6"/>
  <c r="Y7"/>
  <c r="F13"/>
  <c r="G13"/>
  <c r="H13"/>
  <c r="I13"/>
  <c r="J13"/>
  <c r="K13"/>
  <c r="L13"/>
  <c r="F14"/>
  <c r="G14"/>
  <c r="H14"/>
  <c r="I14"/>
  <c r="J14"/>
  <c r="K14"/>
  <c r="L14"/>
  <c r="F15"/>
  <c r="G15"/>
  <c r="H15"/>
  <c r="I15"/>
  <c r="J15"/>
  <c r="K15"/>
  <c r="L15"/>
  <c r="F16"/>
  <c r="G16"/>
  <c r="G19" s="1"/>
  <c r="H16"/>
  <c r="H19" s="1"/>
  <c r="I16"/>
  <c r="J16"/>
  <c r="K16"/>
  <c r="L16"/>
  <c r="F17"/>
  <c r="G17"/>
  <c r="H17"/>
  <c r="I17"/>
  <c r="I19" s="1"/>
  <c r="J17"/>
  <c r="K17"/>
  <c r="L17"/>
  <c r="F18"/>
  <c r="G18"/>
  <c r="H18"/>
  <c r="I18"/>
  <c r="J18"/>
  <c r="K18"/>
  <c r="L18"/>
  <c r="F19"/>
  <c r="J19"/>
  <c r="E24"/>
  <c r="E25"/>
  <c r="E26"/>
  <c r="E27"/>
  <c r="E36" i="15"/>
  <c r="E35"/>
  <c r="E34"/>
  <c r="E33"/>
  <c r="E32"/>
  <c r="E31"/>
  <c r="L13"/>
  <c r="M13"/>
  <c r="L14"/>
  <c r="M14"/>
  <c r="L15"/>
  <c r="M15"/>
  <c r="L16"/>
  <c r="M16"/>
  <c r="L17"/>
  <c r="M17"/>
  <c r="L18"/>
  <c r="M18"/>
  <c r="E27"/>
  <c r="E26"/>
  <c r="E25"/>
  <c r="E24"/>
  <c r="E23"/>
  <c r="E22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E8"/>
  <c r="E7"/>
  <c r="S7" s="1"/>
  <c r="E6"/>
  <c r="E5"/>
  <c r="E4"/>
  <c r="E3"/>
  <c r="S3" s="1"/>
  <c r="AC3" i="13"/>
  <c r="AC4"/>
  <c r="AC5"/>
  <c r="AC6"/>
  <c r="AC7"/>
  <c r="AC8"/>
  <c r="AB3"/>
  <c r="AB4"/>
  <c r="AB5"/>
  <c r="AB6"/>
  <c r="AB7"/>
  <c r="AB8"/>
  <c r="Y4"/>
  <c r="Y5"/>
  <c r="Y6"/>
  <c r="Y7"/>
  <c r="Y8"/>
  <c r="AA4"/>
  <c r="AA5"/>
  <c r="AA6"/>
  <c r="AA7"/>
  <c r="AA8"/>
  <c r="Z4"/>
  <c r="Z5"/>
  <c r="Z6"/>
  <c r="Z7"/>
  <c r="Z8"/>
  <c r="X5"/>
  <c r="X6"/>
  <c r="X7"/>
  <c r="X8"/>
  <c r="X4"/>
  <c r="E4"/>
  <c r="E5"/>
  <c r="E6"/>
  <c r="E7"/>
  <c r="E8"/>
  <c r="E3"/>
  <c r="F18"/>
  <c r="G18"/>
  <c r="H18"/>
  <c r="I18"/>
  <c r="J18"/>
  <c r="K18"/>
  <c r="L18"/>
  <c r="M18"/>
  <c r="N18"/>
  <c r="O18"/>
  <c r="P18"/>
  <c r="Q18"/>
  <c r="E27"/>
  <c r="I22" i="16" l="1"/>
  <c r="I23"/>
  <c r="G22"/>
  <c r="G23"/>
  <c r="H22"/>
  <c r="H23"/>
  <c r="J26"/>
  <c r="J23"/>
  <c r="J22"/>
  <c r="F22"/>
  <c r="F23"/>
  <c r="F25"/>
  <c r="CP47"/>
  <c r="L19"/>
  <c r="I27"/>
  <c r="I25"/>
  <c r="K19"/>
  <c r="T6"/>
  <c r="F24"/>
  <c r="J25"/>
  <c r="V4"/>
  <c r="J27"/>
  <c r="G27"/>
  <c r="H26"/>
  <c r="H25"/>
  <c r="G25"/>
  <c r="F27"/>
  <c r="F26"/>
  <c r="J24"/>
  <c r="H27"/>
  <c r="H24"/>
  <c r="CP45"/>
  <c r="CP46"/>
  <c r="CP44"/>
  <c r="CP42"/>
  <c r="CP43"/>
  <c r="I26"/>
  <c r="I24"/>
  <c r="V8"/>
  <c r="G26"/>
  <c r="G24"/>
  <c r="X3"/>
  <c r="U4"/>
  <c r="Y4"/>
  <c r="V5"/>
  <c r="W6"/>
  <c r="T7"/>
  <c r="X7"/>
  <c r="U8"/>
  <c r="Y8"/>
  <c r="T4"/>
  <c r="X4"/>
  <c r="U5"/>
  <c r="Y5"/>
  <c r="V6"/>
  <c r="W7"/>
  <c r="T8"/>
  <c r="X8"/>
  <c r="W4"/>
  <c r="T5"/>
  <c r="U6"/>
  <c r="Y6"/>
  <c r="V7"/>
  <c r="W8"/>
  <c r="W5"/>
  <c r="U7"/>
  <c r="N7" i="15"/>
  <c r="O8"/>
  <c r="L19"/>
  <c r="L24" s="1"/>
  <c r="M19"/>
  <c r="M27" s="1"/>
  <c r="P8"/>
  <c r="P4"/>
  <c r="R7"/>
  <c r="G19"/>
  <c r="G23" s="1"/>
  <c r="K19"/>
  <c r="K26" s="1"/>
  <c r="N6"/>
  <c r="R3"/>
  <c r="F19"/>
  <c r="F23" s="1"/>
  <c r="J19"/>
  <c r="J23" s="1"/>
  <c r="S5"/>
  <c r="R4"/>
  <c r="P5"/>
  <c r="S8"/>
  <c r="I19"/>
  <c r="I23" s="1"/>
  <c r="S4"/>
  <c r="O4"/>
  <c r="O5"/>
  <c r="R8"/>
  <c r="H19"/>
  <c r="H22" s="1"/>
  <c r="G27"/>
  <c r="N4"/>
  <c r="Q7"/>
  <c r="N8"/>
  <c r="Q4"/>
  <c r="N5"/>
  <c r="R5"/>
  <c r="O6"/>
  <c r="S6"/>
  <c r="P7"/>
  <c r="Q8"/>
  <c r="P6"/>
  <c r="Q5"/>
  <c r="R6"/>
  <c r="O7"/>
  <c r="Q6"/>
  <c r="O13" i="13"/>
  <c r="P13"/>
  <c r="Q13"/>
  <c r="O14"/>
  <c r="P14"/>
  <c r="Q14"/>
  <c r="O15"/>
  <c r="P15"/>
  <c r="Q15"/>
  <c r="O16"/>
  <c r="P16"/>
  <c r="Q16"/>
  <c r="O17"/>
  <c r="P17"/>
  <c r="Q17"/>
  <c r="E26"/>
  <c r="E25"/>
  <c r="E24"/>
  <c r="E23"/>
  <c r="E22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N13"/>
  <c r="M13"/>
  <c r="L13"/>
  <c r="K13"/>
  <c r="J13"/>
  <c r="I13"/>
  <c r="H13"/>
  <c r="G13"/>
  <c r="F13"/>
  <c r="E9" i="12"/>
  <c r="E8"/>
  <c r="E7"/>
  <c r="E6"/>
  <c r="E5"/>
  <c r="E4"/>
  <c r="E3"/>
  <c r="E30"/>
  <c r="E29"/>
  <c r="E28"/>
  <c r="E27"/>
  <c r="E26"/>
  <c r="E25"/>
  <c r="E24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L21" s="1"/>
  <c r="K14"/>
  <c r="J14"/>
  <c r="I14"/>
  <c r="H14"/>
  <c r="H21" s="1"/>
  <c r="G14"/>
  <c r="F14"/>
  <c r="K22" i="16" l="1"/>
  <c r="K23"/>
  <c r="L25"/>
  <c r="L22"/>
  <c r="L23"/>
  <c r="L26"/>
  <c r="L27"/>
  <c r="L24"/>
  <c r="K27"/>
  <c r="K26"/>
  <c r="K25"/>
  <c r="K24"/>
  <c r="K27" i="15"/>
  <c r="L26"/>
  <c r="M22"/>
  <c r="L25"/>
  <c r="M25"/>
  <c r="I22"/>
  <c r="L22"/>
  <c r="M26"/>
  <c r="L23"/>
  <c r="M23"/>
  <c r="M24"/>
  <c r="L27"/>
  <c r="I25"/>
  <c r="J24"/>
  <c r="K24"/>
  <c r="K22"/>
  <c r="K25"/>
  <c r="K23"/>
  <c r="J27"/>
  <c r="H23"/>
  <c r="F24"/>
  <c r="F27"/>
  <c r="H24"/>
  <c r="H27"/>
  <c r="F22"/>
  <c r="F25"/>
  <c r="G22"/>
  <c r="F26"/>
  <c r="J25"/>
  <c r="I24"/>
  <c r="G25"/>
  <c r="I27"/>
  <c r="G26"/>
  <c r="J22"/>
  <c r="J26"/>
  <c r="G24"/>
  <c r="H25"/>
  <c r="I26"/>
  <c r="H26"/>
  <c r="Q19" i="13"/>
  <c r="Q26" s="1"/>
  <c r="P19"/>
  <c r="P27" s="1"/>
  <c r="F19"/>
  <c r="F22" s="1"/>
  <c r="J19"/>
  <c r="N19"/>
  <c r="O19"/>
  <c r="O24" s="1"/>
  <c r="I19"/>
  <c r="I27" s="1"/>
  <c r="M19"/>
  <c r="H19"/>
  <c r="L19"/>
  <c r="K19"/>
  <c r="K27" s="1"/>
  <c r="G19"/>
  <c r="G21" i="12"/>
  <c r="I21"/>
  <c r="I29" s="1"/>
  <c r="H26"/>
  <c r="L27"/>
  <c r="L28"/>
  <c r="H29"/>
  <c r="H30"/>
  <c r="G28"/>
  <c r="G29"/>
  <c r="G25"/>
  <c r="G27"/>
  <c r="I27"/>
  <c r="L25"/>
  <c r="H27"/>
  <c r="G30"/>
  <c r="I28"/>
  <c r="H25"/>
  <c r="H28"/>
  <c r="L29"/>
  <c r="L30"/>
  <c r="L26"/>
  <c r="G26"/>
  <c r="K21"/>
  <c r="F21"/>
  <c r="F24" s="1"/>
  <c r="J21"/>
  <c r="J25" s="1"/>
  <c r="N21"/>
  <c r="N26" s="1"/>
  <c r="H24"/>
  <c r="L24"/>
  <c r="G24"/>
  <c r="M21"/>
  <c r="M26" s="1"/>
  <c r="P22" i="13" l="1"/>
  <c r="F25"/>
  <c r="O23"/>
  <c r="Q25"/>
  <c r="Q22"/>
  <c r="Q24"/>
  <c r="J25"/>
  <c r="P24"/>
  <c r="P25"/>
  <c r="G23"/>
  <c r="G27"/>
  <c r="H25"/>
  <c r="H27"/>
  <c r="J24"/>
  <c r="J27"/>
  <c r="L26"/>
  <c r="L27"/>
  <c r="N24"/>
  <c r="N27"/>
  <c r="Q23"/>
  <c r="Q27"/>
  <c r="P26"/>
  <c r="P23"/>
  <c r="M27"/>
  <c r="O26"/>
  <c r="O27"/>
  <c r="F23"/>
  <c r="F27"/>
  <c r="J22"/>
  <c r="N22"/>
  <c r="N25"/>
  <c r="O25"/>
  <c r="J26"/>
  <c r="J23"/>
  <c r="O22"/>
  <c r="F26"/>
  <c r="N23"/>
  <c r="F24"/>
  <c r="N26"/>
  <c r="I26"/>
  <c r="I22"/>
  <c r="I24"/>
  <c r="L23"/>
  <c r="H24"/>
  <c r="L25"/>
  <c r="M25"/>
  <c r="H22"/>
  <c r="L24"/>
  <c r="H26"/>
  <c r="L22"/>
  <c r="M26"/>
  <c r="M24"/>
  <c r="M22"/>
  <c r="G25"/>
  <c r="I23"/>
  <c r="G26"/>
  <c r="G24"/>
  <c r="G22"/>
  <c r="K26"/>
  <c r="K22"/>
  <c r="K24"/>
  <c r="H23"/>
  <c r="K25"/>
  <c r="M23"/>
  <c r="I25"/>
  <c r="K23"/>
  <c r="I24" i="12"/>
  <c r="I30"/>
  <c r="I25"/>
  <c r="I26"/>
  <c r="M24"/>
  <c r="K26"/>
  <c r="M28"/>
  <c r="M30"/>
  <c r="K28"/>
  <c r="N29"/>
  <c r="J28"/>
  <c r="F27"/>
  <c r="N25"/>
  <c r="J24"/>
  <c r="M25"/>
  <c r="M29"/>
  <c r="M27"/>
  <c r="K29"/>
  <c r="K25"/>
  <c r="K27"/>
  <c r="K30"/>
  <c r="F30"/>
  <c r="N28"/>
  <c r="J27"/>
  <c r="F26"/>
  <c r="N24"/>
  <c r="J30"/>
  <c r="F29"/>
  <c r="N27"/>
  <c r="J26"/>
  <c r="F25"/>
  <c r="N30"/>
  <c r="J29"/>
  <c r="F28"/>
  <c r="K24"/>
</calcChain>
</file>

<file path=xl/sharedStrings.xml><?xml version="1.0" encoding="utf-8"?>
<sst xmlns="http://schemas.openxmlformats.org/spreadsheetml/2006/main" count="419" uniqueCount="85">
  <si>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</si>
  <si>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</si>
  <si>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</si>
  <si>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</si>
  <si>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</si>
  <si>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</si>
  <si>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</si>
  <si>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</si>
  <si>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</si>
  <si>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</si>
  <si>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</si>
  <si>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</si>
  <si>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</si>
  <si>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</si>
  <si>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</si>
  <si>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</si>
  <si>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</si>
  <si>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</si>
  <si>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</si>
  <si>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</si>
  <si>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</si>
  <si>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</si>
  <si>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</si>
  <si>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</si>
  <si>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</si>
  <si>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>Robert "Franek" Frank</t>
  </si>
  <si>
    <t>Wojtek Frank</t>
  </si>
  <si>
    <t>Anita Nowicka</t>
  </si>
  <si>
    <t>Bielice</t>
  </si>
  <si>
    <t>Damian Kuczmaszewski</t>
  </si>
  <si>
    <t>Zürich</t>
  </si>
  <si>
    <t xml:space="preserve">do pierwszego </t>
  </si>
  <si>
    <t>Strata</t>
  </si>
  <si>
    <t>do następnego</t>
  </si>
  <si>
    <t>%</t>
  </si>
  <si>
    <t xml:space="preserve">do max </t>
  </si>
  <si>
    <t>MAX=</t>
  </si>
  <si>
    <t>Andrzej "Bosman" Szach</t>
  </si>
  <si>
    <t>Szczecin</t>
  </si>
  <si>
    <t>Ile Kości</t>
  </si>
  <si>
    <t>Sumy Rzutów z Kostek</t>
  </si>
  <si>
    <t>Średnie Auto</t>
  </si>
  <si>
    <t>K4</t>
  </si>
  <si>
    <t>K6</t>
  </si>
  <si>
    <t>K8</t>
  </si>
  <si>
    <t>K10</t>
  </si>
  <si>
    <t>K12</t>
  </si>
  <si>
    <t>K20</t>
  </si>
  <si>
    <t>Mateusz "Sambor" Labuda</t>
  </si>
  <si>
    <t>Sianów</t>
  </si>
  <si>
    <t>Robert "Hiszpan" Janik</t>
  </si>
  <si>
    <t>Ania "Talvi" Kleniewska</t>
  </si>
  <si>
    <t>Stadtlohn</t>
  </si>
  <si>
    <t>Suma Punktów</t>
  </si>
  <si>
    <t>Średnia z kostek wyliczona automatycznie</t>
  </si>
  <si>
    <t>Sumy rzeczywistych rzutów z Kostek zawodników</t>
  </si>
  <si>
    <t>Klasyfikacja generalna zgodnie z rzutami kostkami:</t>
  </si>
  <si>
    <t>Ilości Kości z trafień na turnieju</t>
  </si>
  <si>
    <t>Wszystkie dane z rozbiciem na poszczególne wyniki:</t>
  </si>
  <si>
    <t>Uczestnik</t>
  </si>
  <si>
    <t>X</t>
  </si>
  <si>
    <t>Robert S T</t>
  </si>
  <si>
    <t>Ania T</t>
  </si>
  <si>
    <t>Dorota Hunt</t>
  </si>
  <si>
    <t>Mateusz T</t>
  </si>
  <si>
    <t>Fazik Bb</t>
  </si>
  <si>
    <t>Robert indian t</t>
  </si>
  <si>
    <t>Oryginalne z formułami:</t>
  </si>
  <si>
    <t>Różnica %</t>
  </si>
  <si>
    <t>+5%</t>
  </si>
  <si>
    <t>+18,3%</t>
  </si>
  <si>
    <t>+6,9%</t>
  </si>
  <si>
    <t>+9,1%</t>
  </si>
  <si>
    <t>+9,7%</t>
  </si>
  <si>
    <t>-18,6%</t>
  </si>
  <si>
    <t>5s25m</t>
  </si>
  <si>
    <t>3s20m</t>
  </si>
  <si>
    <t>4s25m</t>
  </si>
  <si>
    <t>Rafał Augusewicz</t>
  </si>
  <si>
    <t>Szogun</t>
  </si>
  <si>
    <t>Marlena</t>
  </si>
  <si>
    <t>Luiza Ossowska</t>
  </si>
  <si>
    <t>Michał Danes</t>
  </si>
  <si>
    <t>Warszawa</t>
  </si>
  <si>
    <t>Bolek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</si>
</sst>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%"/>
  </numFmts>
  <fonts count="1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0"/>
      <color rgb="FF1D1B10"/>
      <name val="Arial"/>
      <charset val="238"/>
    </font>
    <font>
      <sz val="11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55"/>
      </patternFill>
    </fill>
    <fill>
      <patternFill patternType="solid">
        <fgColor rgb="FFEEECE1"/>
        <bgColor indexed="55"/>
      </patternFill>
    </fill>
    <fill>
      <patternFill patternType="solid">
        <fgColor rgb="FFEEECE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double">
        <color indexed="64"/>
      </right>
      <top style="thin">
        <color rgb="FF1D1B10"/>
      </top>
      <bottom style="thin">
        <color rgb="FF1D1B10"/>
      </bottom>
      <diagonal/>
    </border>
    <border>
      <left style="double">
        <color indexed="64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5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3" fillId="0" borderId="0" xfId="0" applyNumberFormat="1" applyFont="1" applyFill="1"/>
    <xf numFmtId="164" fontId="0" fillId="0" borderId="0" xfId="0" applyNumberFormat="1" applyFill="1"/>
    <xf numFmtId="0" fontId="4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9" fillId="10" borderId="7" xfId="0" applyFont="1" applyFill="1" applyBorder="1" applyAlignment="1">
      <alignment horizontal="center"/>
    </xf>
    <xf numFmtId="0" fontId="9" fillId="10" borderId="6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0" borderId="8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49" fontId="0" fillId="12" borderId="1" xfId="0" applyNumberFormat="1" applyFill="1" applyBorder="1" applyAlignment="1">
      <alignment horizontal="center" vertical="center"/>
    </xf>
    <xf numFmtId="49" fontId="0" fillId="13" borderId="1" xfId="0" applyNumberForma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0" borderId="10" xfId="0" applyBorder="1"/>
    <xf numFmtId="0" fontId="0" fillId="16" borderId="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11" borderId="9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04"/>
          <c:y val="3.9863574745464515E-2"/>
          <c:w val="0.713814057463358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'208 Maj'!$E$35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'208 Maj'!$F$35:$R$35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'208 Maj'!$E$36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'208 Maj'!$F$36:$R$36</c:f>
              <c:numCache>
                <c:formatCode>0.0000</c:formatCode>
                <c:ptCount val="13"/>
                <c:pt idx="0">
                  <c:v>0.86956521739130432</c:v>
                </c:pt>
                <c:pt idx="1">
                  <c:v>0.8666666666666667</c:v>
                </c:pt>
                <c:pt idx="2">
                  <c:v>0.92063492063492058</c:v>
                </c:pt>
                <c:pt idx="3">
                  <c:v>0.86904761904761907</c:v>
                </c:pt>
                <c:pt idx="4">
                  <c:v>0.79207920792079212</c:v>
                </c:pt>
                <c:pt idx="5">
                  <c:v>0.84615384615384615</c:v>
                </c:pt>
                <c:pt idx="6">
                  <c:v>0.89312977099236646</c:v>
                </c:pt>
                <c:pt idx="7">
                  <c:v>0.90196078431372551</c:v>
                </c:pt>
                <c:pt idx="8">
                  <c:v>0.9028571428571428</c:v>
                </c:pt>
                <c:pt idx="9">
                  <c:v>0.9128205128205128</c:v>
                </c:pt>
                <c:pt idx="10">
                  <c:v>0.90909090909090906</c:v>
                </c:pt>
                <c:pt idx="11">
                  <c:v>0.88209606986899558</c:v>
                </c:pt>
                <c:pt idx="12">
                  <c:v>0.92050209205020916</c:v>
                </c:pt>
              </c:numCache>
            </c:numRef>
          </c:val>
        </c:ser>
        <c:ser>
          <c:idx val="2"/>
          <c:order val="2"/>
          <c:tx>
            <c:strRef>
              <c:f>'208 Maj'!$E$37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'208 Maj'!$F$37:$R$37</c:f>
              <c:numCache>
                <c:formatCode>0.0000</c:formatCode>
                <c:ptCount val="13"/>
                <c:pt idx="0">
                  <c:v>0.95652173913043481</c:v>
                </c:pt>
                <c:pt idx="1">
                  <c:v>0.91111111111111109</c:v>
                </c:pt>
                <c:pt idx="2">
                  <c:v>0.93650793650793651</c:v>
                </c:pt>
                <c:pt idx="3">
                  <c:v>0.8214285714285714</c:v>
                </c:pt>
                <c:pt idx="4">
                  <c:v>0.78217821782178221</c:v>
                </c:pt>
                <c:pt idx="5">
                  <c:v>0.82905982905982911</c:v>
                </c:pt>
                <c:pt idx="6">
                  <c:v>0.83206106870229013</c:v>
                </c:pt>
                <c:pt idx="7">
                  <c:v>0.83660130718954251</c:v>
                </c:pt>
                <c:pt idx="8">
                  <c:v>0.82857142857142863</c:v>
                </c:pt>
                <c:pt idx="9">
                  <c:v>0.85641025641025637</c:v>
                </c:pt>
                <c:pt idx="10">
                  <c:v>0.8133971291866029</c:v>
                </c:pt>
                <c:pt idx="11">
                  <c:v>0.78165938864628826</c:v>
                </c:pt>
                <c:pt idx="12">
                  <c:v>0.81589958158995812</c:v>
                </c:pt>
              </c:numCache>
            </c:numRef>
          </c:val>
        </c:ser>
        <c:ser>
          <c:idx val="3"/>
          <c:order val="3"/>
          <c:tx>
            <c:strRef>
              <c:f>'208 Maj'!$E$38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'208 Maj'!$F$38:$R$38</c:f>
              <c:numCache>
                <c:formatCode>0.0000</c:formatCode>
                <c:ptCount val="13"/>
                <c:pt idx="0">
                  <c:v>0.65217391304347827</c:v>
                </c:pt>
                <c:pt idx="1">
                  <c:v>0.73333333333333328</c:v>
                </c:pt>
                <c:pt idx="2">
                  <c:v>0.77777777777777779</c:v>
                </c:pt>
                <c:pt idx="3">
                  <c:v>0.72619047619047616</c:v>
                </c:pt>
                <c:pt idx="4">
                  <c:v>0.6633663366336634</c:v>
                </c:pt>
                <c:pt idx="5">
                  <c:v>0.63247863247863245</c:v>
                </c:pt>
                <c:pt idx="6">
                  <c:v>0.68702290076335881</c:v>
                </c:pt>
                <c:pt idx="7">
                  <c:v>0.66666666666666663</c:v>
                </c:pt>
                <c:pt idx="8">
                  <c:v>0.64</c:v>
                </c:pt>
                <c:pt idx="9">
                  <c:v>0.67179487179487174</c:v>
                </c:pt>
                <c:pt idx="10">
                  <c:v>0.63636363636363635</c:v>
                </c:pt>
                <c:pt idx="11">
                  <c:v>0.611353711790393</c:v>
                </c:pt>
                <c:pt idx="12">
                  <c:v>0.62343096234309625</c:v>
                </c:pt>
              </c:numCache>
            </c:numRef>
          </c:val>
        </c:ser>
        <c:ser>
          <c:idx val="4"/>
          <c:order val="4"/>
          <c:tx>
            <c:strRef>
              <c:f>'208 Maj'!$E$39</c:f>
              <c:strCache>
                <c:ptCount val="1"/>
                <c:pt idx="0">
                  <c:v>Szogun</c:v>
                </c:pt>
              </c:strCache>
            </c:strRef>
          </c:tx>
          <c:val>
            <c:numRef>
              <c:f>'208 Maj'!$F$39:$R$39</c:f>
              <c:numCache>
                <c:formatCode>0.0000</c:formatCode>
                <c:ptCount val="13"/>
                <c:pt idx="0">
                  <c:v>0.60869565217391308</c:v>
                </c:pt>
                <c:pt idx="1">
                  <c:v>0.64444444444444449</c:v>
                </c:pt>
                <c:pt idx="2">
                  <c:v>0.58730158730158732</c:v>
                </c:pt>
                <c:pt idx="3">
                  <c:v>0.47619047619047616</c:v>
                </c:pt>
                <c:pt idx="4">
                  <c:v>0.41584158415841582</c:v>
                </c:pt>
                <c:pt idx="5">
                  <c:v>0.4358974358974359</c:v>
                </c:pt>
                <c:pt idx="6">
                  <c:v>0.50381679389312972</c:v>
                </c:pt>
                <c:pt idx="7">
                  <c:v>0.53594771241830064</c:v>
                </c:pt>
                <c:pt idx="8">
                  <c:v>0.54285714285714282</c:v>
                </c:pt>
                <c:pt idx="9">
                  <c:v>0.5641025641025641</c:v>
                </c:pt>
                <c:pt idx="10">
                  <c:v>0.54545454545454541</c:v>
                </c:pt>
                <c:pt idx="11">
                  <c:v>0.54148471615720528</c:v>
                </c:pt>
                <c:pt idx="12">
                  <c:v>0.57322175732217573</c:v>
                </c:pt>
              </c:numCache>
            </c:numRef>
          </c:val>
        </c:ser>
        <c:ser>
          <c:idx val="5"/>
          <c:order val="5"/>
          <c:tx>
            <c:strRef>
              <c:f>'208 Maj'!$E$40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'208 Maj'!$F$40:$R$40</c:f>
              <c:numCache>
                <c:formatCode>0.0000</c:formatCode>
                <c:ptCount val="13"/>
                <c:pt idx="0">
                  <c:v>0.86956521739130432</c:v>
                </c:pt>
                <c:pt idx="1">
                  <c:v>0.84444444444444444</c:v>
                </c:pt>
                <c:pt idx="2">
                  <c:v>0.80952380952380953</c:v>
                </c:pt>
                <c:pt idx="3">
                  <c:v>0.7142857142857143</c:v>
                </c:pt>
                <c:pt idx="4">
                  <c:v>0.73267326732673266</c:v>
                </c:pt>
                <c:pt idx="5">
                  <c:v>0.71794871794871795</c:v>
                </c:pt>
                <c:pt idx="6">
                  <c:v>0.67938931297709926</c:v>
                </c:pt>
                <c:pt idx="7">
                  <c:v>0.65359477124183007</c:v>
                </c:pt>
                <c:pt idx="8">
                  <c:v>0.60571428571428576</c:v>
                </c:pt>
                <c:pt idx="9">
                  <c:v>0.57435897435897432</c:v>
                </c:pt>
                <c:pt idx="10">
                  <c:v>0.56459330143540665</c:v>
                </c:pt>
                <c:pt idx="11">
                  <c:v>0.54148471615720528</c:v>
                </c:pt>
                <c:pt idx="12">
                  <c:v>0.53556485355648531</c:v>
                </c:pt>
              </c:numCache>
            </c:numRef>
          </c:val>
        </c:ser>
        <c:ser>
          <c:idx val="6"/>
          <c:order val="6"/>
          <c:tx>
            <c:strRef>
              <c:f>'208 Maj'!$E$41</c:f>
              <c:strCache>
                <c:ptCount val="1"/>
                <c:pt idx="0">
                  <c:v>Marlena</c:v>
                </c:pt>
              </c:strCache>
            </c:strRef>
          </c:tx>
          <c:val>
            <c:numRef>
              <c:f>'208 Maj'!$F$41:$R$41</c:f>
              <c:numCache>
                <c:formatCode>0.0000</c:formatCode>
                <c:ptCount val="13"/>
                <c:pt idx="0">
                  <c:v>0.73913043478260865</c:v>
                </c:pt>
                <c:pt idx="1">
                  <c:v>0.66666666666666663</c:v>
                </c:pt>
                <c:pt idx="2">
                  <c:v>0.52380952380952384</c:v>
                </c:pt>
                <c:pt idx="3">
                  <c:v>0.44047619047619047</c:v>
                </c:pt>
                <c:pt idx="4">
                  <c:v>0.46534653465346537</c:v>
                </c:pt>
                <c:pt idx="5">
                  <c:v>0.40170940170940173</c:v>
                </c:pt>
                <c:pt idx="6">
                  <c:v>0.36641221374045801</c:v>
                </c:pt>
                <c:pt idx="7">
                  <c:v>0.43790849673202614</c:v>
                </c:pt>
                <c:pt idx="8">
                  <c:v>0.47428571428571431</c:v>
                </c:pt>
                <c:pt idx="9">
                  <c:v>0.42564102564102563</c:v>
                </c:pt>
                <c:pt idx="10">
                  <c:v>0.4354066985645933</c:v>
                </c:pt>
                <c:pt idx="11">
                  <c:v>0.42794759825327511</c:v>
                </c:pt>
                <c:pt idx="12">
                  <c:v>0.42677824267782427</c:v>
                </c:pt>
              </c:numCache>
            </c:numRef>
          </c:val>
        </c:ser>
        <c:ser>
          <c:idx val="7"/>
          <c:order val="7"/>
          <c:tx>
            <c:strRef>
              <c:f>'208 Maj'!$E$42</c:f>
              <c:strCache>
                <c:ptCount val="1"/>
                <c:pt idx="0">
                  <c:v>Luiza Ossowska</c:v>
                </c:pt>
              </c:strCache>
            </c:strRef>
          </c:tx>
          <c:val>
            <c:numRef>
              <c:f>'208 Maj'!$F$42:$R$42</c:f>
              <c:numCache>
                <c:formatCode>0.0000</c:formatCode>
                <c:ptCount val="13"/>
                <c:pt idx="0">
                  <c:v>0.65217391304347827</c:v>
                </c:pt>
                <c:pt idx="1">
                  <c:v>0.51111111111111107</c:v>
                </c:pt>
                <c:pt idx="2">
                  <c:v>0.44444444444444442</c:v>
                </c:pt>
                <c:pt idx="3">
                  <c:v>0.33333333333333331</c:v>
                </c:pt>
                <c:pt idx="4">
                  <c:v>0.30693069306930693</c:v>
                </c:pt>
                <c:pt idx="5">
                  <c:v>0.31623931623931623</c:v>
                </c:pt>
                <c:pt idx="6">
                  <c:v>0.29770992366412213</c:v>
                </c:pt>
                <c:pt idx="7">
                  <c:v>0.32679738562091504</c:v>
                </c:pt>
                <c:pt idx="8">
                  <c:v>0.32</c:v>
                </c:pt>
                <c:pt idx="9">
                  <c:v>0.28717948717948716</c:v>
                </c:pt>
                <c:pt idx="10">
                  <c:v>0.291866028708134</c:v>
                </c:pt>
                <c:pt idx="11">
                  <c:v>0.30131004366812225</c:v>
                </c:pt>
                <c:pt idx="12">
                  <c:v>0.29288702928870292</c:v>
                </c:pt>
              </c:numCache>
            </c:numRef>
          </c:val>
        </c:ser>
        <c:ser>
          <c:idx val="8"/>
          <c:order val="8"/>
          <c:tx>
            <c:strRef>
              <c:f>'208 Maj'!$E$43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'208 Maj'!$F$43:$R$43</c:f>
              <c:numCache>
                <c:formatCode>0.0000</c:formatCode>
                <c:ptCount val="13"/>
                <c:pt idx="0">
                  <c:v>0.2608695652173913</c:v>
                </c:pt>
                <c:pt idx="1">
                  <c:v>0.31111111111111112</c:v>
                </c:pt>
                <c:pt idx="2">
                  <c:v>0.26984126984126983</c:v>
                </c:pt>
                <c:pt idx="3">
                  <c:v>0.26190476190476192</c:v>
                </c:pt>
                <c:pt idx="4">
                  <c:v>0.23762376237623761</c:v>
                </c:pt>
                <c:pt idx="5">
                  <c:v>0.27350427350427353</c:v>
                </c:pt>
                <c:pt idx="6">
                  <c:v>0.26717557251908397</c:v>
                </c:pt>
                <c:pt idx="7">
                  <c:v>0.29411764705882354</c:v>
                </c:pt>
                <c:pt idx="8">
                  <c:v>0.29714285714285715</c:v>
                </c:pt>
                <c:pt idx="9">
                  <c:v>0.26666666666666666</c:v>
                </c:pt>
                <c:pt idx="10">
                  <c:v>0.27751196172248804</c:v>
                </c:pt>
                <c:pt idx="11">
                  <c:v>0.2576419213973799</c:v>
                </c:pt>
                <c:pt idx="12">
                  <c:v>0.28870292887029286</c:v>
                </c:pt>
              </c:numCache>
            </c:numRef>
          </c:val>
        </c:ser>
        <c:ser>
          <c:idx val="9"/>
          <c:order val="9"/>
          <c:tx>
            <c:strRef>
              <c:f>'208 Maj'!$E$44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'208 Maj'!$F$44:$R$44</c:f>
              <c:numCache>
                <c:formatCode>0.0000</c:formatCode>
                <c:ptCount val="13"/>
                <c:pt idx="0">
                  <c:v>0.52173913043478259</c:v>
                </c:pt>
                <c:pt idx="1">
                  <c:v>0.55555555555555558</c:v>
                </c:pt>
                <c:pt idx="2">
                  <c:v>0.47619047619047616</c:v>
                </c:pt>
                <c:pt idx="3">
                  <c:v>0.38095238095238093</c:v>
                </c:pt>
                <c:pt idx="4">
                  <c:v>0.37623762376237624</c:v>
                </c:pt>
                <c:pt idx="5">
                  <c:v>0.33333333333333331</c:v>
                </c:pt>
                <c:pt idx="6">
                  <c:v>0.35877862595419846</c:v>
                </c:pt>
                <c:pt idx="7">
                  <c:v>0.32679738562091504</c:v>
                </c:pt>
                <c:pt idx="8">
                  <c:v>0.30857142857142855</c:v>
                </c:pt>
                <c:pt idx="9">
                  <c:v>0.27692307692307694</c:v>
                </c:pt>
                <c:pt idx="10">
                  <c:v>0.291866028708134</c:v>
                </c:pt>
                <c:pt idx="11">
                  <c:v>0.28820960698689957</c:v>
                </c:pt>
                <c:pt idx="12">
                  <c:v>0.28451882845188287</c:v>
                </c:pt>
              </c:numCache>
            </c:numRef>
          </c:val>
        </c:ser>
        <c:ser>
          <c:idx val="10"/>
          <c:order val="10"/>
          <c:tx>
            <c:strRef>
              <c:f>'208 Maj'!$E$45</c:f>
              <c:strCache>
                <c:ptCount val="1"/>
                <c:pt idx="0">
                  <c:v>Michał Danes</c:v>
                </c:pt>
              </c:strCache>
            </c:strRef>
          </c:tx>
          <c:val>
            <c:numRef>
              <c:f>'208 Maj'!$F$45:$R$45</c:f>
              <c:numCache>
                <c:formatCode>0.0000</c:formatCode>
                <c:ptCount val="13"/>
                <c:pt idx="0">
                  <c:v>0.60869565217391308</c:v>
                </c:pt>
                <c:pt idx="1">
                  <c:v>0.55555555555555558</c:v>
                </c:pt>
                <c:pt idx="2">
                  <c:v>0.5714285714285714</c:v>
                </c:pt>
                <c:pt idx="3">
                  <c:v>0.47619047619047616</c:v>
                </c:pt>
                <c:pt idx="4">
                  <c:v>0.41584158415841582</c:v>
                </c:pt>
                <c:pt idx="5">
                  <c:v>0.35897435897435898</c:v>
                </c:pt>
                <c:pt idx="6">
                  <c:v>0.36641221374045801</c:v>
                </c:pt>
                <c:pt idx="7">
                  <c:v>0.36601307189542481</c:v>
                </c:pt>
                <c:pt idx="8">
                  <c:v>0.32571428571428573</c:v>
                </c:pt>
                <c:pt idx="9">
                  <c:v>0.29743589743589743</c:v>
                </c:pt>
                <c:pt idx="10">
                  <c:v>0.29665071770334928</c:v>
                </c:pt>
                <c:pt idx="11">
                  <c:v>0.27510917030567683</c:v>
                </c:pt>
                <c:pt idx="12">
                  <c:v>0.26359832635983266</c:v>
                </c:pt>
              </c:numCache>
            </c:numRef>
          </c:val>
        </c:ser>
        <c:ser>
          <c:idx val="11"/>
          <c:order val="11"/>
          <c:tx>
            <c:strRef>
              <c:f>'208 Maj'!$E$46</c:f>
              <c:strCache>
                <c:ptCount val="1"/>
                <c:pt idx="0">
                  <c:v>Bolek</c:v>
                </c:pt>
              </c:strCache>
            </c:strRef>
          </c:tx>
          <c:val>
            <c:numRef>
              <c:f>'208 Maj'!$F$46:$R$46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0.55555555555555558</c:v>
                </c:pt>
                <c:pt idx="2">
                  <c:v>0.46031746031746029</c:v>
                </c:pt>
                <c:pt idx="3">
                  <c:v>0.36904761904761907</c:v>
                </c:pt>
                <c:pt idx="4">
                  <c:v>0.33663366336633666</c:v>
                </c:pt>
                <c:pt idx="5">
                  <c:v>0.29059829059829062</c:v>
                </c:pt>
                <c:pt idx="6">
                  <c:v>0.29770992366412213</c:v>
                </c:pt>
                <c:pt idx="7">
                  <c:v>0.33333333333333331</c:v>
                </c:pt>
                <c:pt idx="8">
                  <c:v>0.32</c:v>
                </c:pt>
                <c:pt idx="9">
                  <c:v>0.28717948717948716</c:v>
                </c:pt>
                <c:pt idx="10">
                  <c:v>0.27272727272727271</c:v>
                </c:pt>
                <c:pt idx="11">
                  <c:v>0.27074235807860264</c:v>
                </c:pt>
                <c:pt idx="12">
                  <c:v>0.2594142259414226</c:v>
                </c:pt>
              </c:numCache>
            </c:numRef>
          </c:val>
        </c:ser>
        <c:marker val="1"/>
        <c:axId val="109028096"/>
        <c:axId val="109029632"/>
      </c:lineChart>
      <c:catAx>
        <c:axId val="1090280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09029632"/>
        <c:crosses val="autoZero"/>
        <c:auto val="1"/>
        <c:lblAlgn val="ctr"/>
        <c:lblOffset val="100"/>
      </c:catAx>
      <c:valAx>
        <c:axId val="109029632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09028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26"/>
          <c:y val="3.9863574745464515E-2"/>
          <c:w val="0.7138140574633586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'207 Kwiecień'!$E$22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'207 Kwiecień'!$F$22:$L$22</c:f>
              <c:numCache>
                <c:formatCode>0.0000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'207 Kwiecień'!$E$23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'207 Kwiecień'!$F$23:$L$23</c:f>
              <c:numCache>
                <c:formatCode>0.0000</c:formatCode>
                <c:ptCount val="7"/>
                <c:pt idx="0">
                  <c:v>0.8</c:v>
                </c:pt>
                <c:pt idx="1">
                  <c:v>0.81481481481481477</c:v>
                </c:pt>
                <c:pt idx="2">
                  <c:v>0.73255813953488369</c:v>
                </c:pt>
                <c:pt idx="3">
                  <c:v>0.76724137931034486</c:v>
                </c:pt>
                <c:pt idx="4">
                  <c:v>0.76691729323308266</c:v>
                </c:pt>
                <c:pt idx="5">
                  <c:v>0.80392156862745101</c:v>
                </c:pt>
                <c:pt idx="6">
                  <c:v>0.82386363636363635</c:v>
                </c:pt>
              </c:numCache>
            </c:numRef>
          </c:val>
        </c:ser>
        <c:ser>
          <c:idx val="2"/>
          <c:order val="2"/>
          <c:tx>
            <c:strRef>
              <c:f>'207 Kwiecień'!$E$24</c:f>
              <c:strCache>
                <c:ptCount val="1"/>
                <c:pt idx="0">
                  <c:v>Robert "Hiszpan" Janik</c:v>
                </c:pt>
              </c:strCache>
            </c:strRef>
          </c:tx>
          <c:val>
            <c:numRef>
              <c:f>'207 Kwiecień'!$F$24:$L$24</c:f>
              <c:numCache>
                <c:formatCode>0.0000</c:formatCode>
                <c:ptCount val="7"/>
                <c:pt idx="0">
                  <c:v>0.16</c:v>
                </c:pt>
                <c:pt idx="1">
                  <c:v>0.46296296296296297</c:v>
                </c:pt>
                <c:pt idx="2">
                  <c:v>0.51162790697674421</c:v>
                </c:pt>
                <c:pt idx="3">
                  <c:v>0.56034482758620685</c:v>
                </c:pt>
                <c:pt idx="4">
                  <c:v>0.56390977443609025</c:v>
                </c:pt>
                <c:pt idx="5">
                  <c:v>0.52941176470588236</c:v>
                </c:pt>
                <c:pt idx="6">
                  <c:v>0.49431818181818182</c:v>
                </c:pt>
              </c:numCache>
            </c:numRef>
          </c:val>
        </c:ser>
        <c:ser>
          <c:idx val="3"/>
          <c:order val="3"/>
          <c:tx>
            <c:strRef>
              <c:f>'207 Kwiecień'!$E$25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'207 Kwiecień'!$F$25:$L$25</c:f>
              <c:numCache>
                <c:formatCode>0.0000</c:formatCode>
                <c:ptCount val="7"/>
                <c:pt idx="0">
                  <c:v>0.2</c:v>
                </c:pt>
                <c:pt idx="1">
                  <c:v>0.37037037037037035</c:v>
                </c:pt>
                <c:pt idx="2">
                  <c:v>0.39534883720930231</c:v>
                </c:pt>
                <c:pt idx="3">
                  <c:v>0.37931034482758619</c:v>
                </c:pt>
                <c:pt idx="4">
                  <c:v>0.36090225563909772</c:v>
                </c:pt>
                <c:pt idx="5">
                  <c:v>0.39215686274509803</c:v>
                </c:pt>
                <c:pt idx="6">
                  <c:v>0.375</c:v>
                </c:pt>
              </c:numCache>
            </c:numRef>
          </c:val>
        </c:ser>
        <c:ser>
          <c:idx val="4"/>
          <c:order val="4"/>
          <c:tx>
            <c:strRef>
              <c:f>'207 Kwiecień'!$E$26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'207 Kwiecień'!$F$26:$L$26</c:f>
              <c:numCache>
                <c:formatCode>0.0000</c:formatCode>
                <c:ptCount val="7"/>
                <c:pt idx="0">
                  <c:v>0.28000000000000003</c:v>
                </c:pt>
                <c:pt idx="1">
                  <c:v>0.24074074074074073</c:v>
                </c:pt>
                <c:pt idx="2">
                  <c:v>0.32558139534883723</c:v>
                </c:pt>
                <c:pt idx="3">
                  <c:v>0.33620689655172414</c:v>
                </c:pt>
                <c:pt idx="4">
                  <c:v>0.2932330827067669</c:v>
                </c:pt>
                <c:pt idx="5">
                  <c:v>0.32679738562091504</c:v>
                </c:pt>
                <c:pt idx="6">
                  <c:v>0.35795454545454547</c:v>
                </c:pt>
              </c:numCache>
            </c:numRef>
          </c:val>
        </c:ser>
        <c:ser>
          <c:idx val="5"/>
          <c:order val="5"/>
          <c:tx>
            <c:strRef>
              <c:f>'207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'207 Kwiecień'!$F$27:$L$27</c:f>
              <c:numCache>
                <c:formatCode>0.0000</c:formatCode>
                <c:ptCount val="7"/>
                <c:pt idx="0">
                  <c:v>0.52</c:v>
                </c:pt>
                <c:pt idx="1">
                  <c:v>0.51851851851851849</c:v>
                </c:pt>
                <c:pt idx="2">
                  <c:v>0.5</c:v>
                </c:pt>
                <c:pt idx="3">
                  <c:v>0.37931034482758619</c:v>
                </c:pt>
                <c:pt idx="4">
                  <c:v>0.38345864661654133</c:v>
                </c:pt>
                <c:pt idx="5">
                  <c:v>0.38562091503267976</c:v>
                </c:pt>
                <c:pt idx="6">
                  <c:v>0.33522727272727271</c:v>
                </c:pt>
              </c:numCache>
            </c:numRef>
          </c:val>
        </c:ser>
        <c:marker val="1"/>
        <c:axId val="110126976"/>
        <c:axId val="110128512"/>
      </c:lineChart>
      <c:catAx>
        <c:axId val="1101269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0128512"/>
        <c:crosses val="autoZero"/>
        <c:auto val="1"/>
        <c:lblAlgn val="ctr"/>
        <c:lblOffset val="100"/>
      </c:catAx>
      <c:valAx>
        <c:axId val="110128512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01269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24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04"/>
          <c:y val="3.9863574745464515E-2"/>
          <c:w val="0.713814057463358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'206 Marzec'!$E$22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'206 Marzec'!$F$22:$M$22</c:f>
              <c:numCache>
                <c:formatCode>0.0000</c:formatCode>
                <c:ptCount val="8"/>
                <c:pt idx="0">
                  <c:v>0.94444444444444442</c:v>
                </c:pt>
                <c:pt idx="1">
                  <c:v>0.88571428571428568</c:v>
                </c:pt>
                <c:pt idx="2">
                  <c:v>0.90384615384615385</c:v>
                </c:pt>
                <c:pt idx="3">
                  <c:v>0.95588235294117652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'206 Marzec'!$E$23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'206 Marzec'!$F$23:$M$23</c:f>
              <c:numCache>
                <c:formatCode>0.0000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0.97590361445783136</c:v>
                </c:pt>
                <c:pt idx="5">
                  <c:v>0.89320388349514568</c:v>
                </c:pt>
                <c:pt idx="6">
                  <c:v>0.94067796610169496</c:v>
                </c:pt>
                <c:pt idx="7">
                  <c:v>0.93333333333333335</c:v>
                </c:pt>
              </c:numCache>
            </c:numRef>
          </c:val>
        </c:ser>
        <c:ser>
          <c:idx val="2"/>
          <c:order val="2"/>
          <c:tx>
            <c:strRef>
              <c:f>'206 Marzec'!$E$24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'206 Marzec'!$F$24:$M$24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0.68571428571428572</c:v>
                </c:pt>
                <c:pt idx="2">
                  <c:v>0.67307692307692313</c:v>
                </c:pt>
                <c:pt idx="3">
                  <c:v>0.75</c:v>
                </c:pt>
                <c:pt idx="4">
                  <c:v>0.81927710843373491</c:v>
                </c:pt>
                <c:pt idx="5">
                  <c:v>0.78640776699029125</c:v>
                </c:pt>
                <c:pt idx="6">
                  <c:v>0.83050847457627119</c:v>
                </c:pt>
                <c:pt idx="7">
                  <c:v>0.82222222222222219</c:v>
                </c:pt>
              </c:numCache>
            </c:numRef>
          </c:val>
        </c:ser>
        <c:ser>
          <c:idx val="3"/>
          <c:order val="3"/>
          <c:tx>
            <c:strRef>
              <c:f>'206 Marzec'!$E$25</c:f>
              <c:strCache>
                <c:ptCount val="1"/>
                <c:pt idx="0">
                  <c:v>Andrzej "Bosman" Szach</c:v>
                </c:pt>
              </c:strCache>
            </c:strRef>
          </c:tx>
          <c:val>
            <c:numRef>
              <c:f>'206 Marzec'!$F$25:$M$25</c:f>
              <c:numCache>
                <c:formatCode>0.0000</c:formatCode>
                <c:ptCount val="8"/>
                <c:pt idx="0">
                  <c:v>0.55555555555555558</c:v>
                </c:pt>
                <c:pt idx="1">
                  <c:v>0.62857142857142856</c:v>
                </c:pt>
                <c:pt idx="2">
                  <c:v>0.65384615384615385</c:v>
                </c:pt>
                <c:pt idx="3">
                  <c:v>0.72058823529411764</c:v>
                </c:pt>
                <c:pt idx="4">
                  <c:v>0.75903614457831325</c:v>
                </c:pt>
                <c:pt idx="5">
                  <c:v>0.73786407766990292</c:v>
                </c:pt>
                <c:pt idx="6">
                  <c:v>0.77118644067796616</c:v>
                </c:pt>
                <c:pt idx="7">
                  <c:v>0.75555555555555554</c:v>
                </c:pt>
              </c:numCache>
            </c:numRef>
          </c:val>
        </c:ser>
        <c:ser>
          <c:idx val="4"/>
          <c:order val="4"/>
          <c:tx>
            <c:strRef>
              <c:f>'206 Marzec'!$E$26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'206 Marzec'!$F$26:$M$26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0.77142857142857146</c:v>
                </c:pt>
                <c:pt idx="2">
                  <c:v>0.80769230769230771</c:v>
                </c:pt>
                <c:pt idx="3">
                  <c:v>0.76470588235294112</c:v>
                </c:pt>
                <c:pt idx="4">
                  <c:v>0.7831325301204819</c:v>
                </c:pt>
                <c:pt idx="5">
                  <c:v>0.73786407766990292</c:v>
                </c:pt>
                <c:pt idx="6">
                  <c:v>0.74576271186440679</c:v>
                </c:pt>
                <c:pt idx="7">
                  <c:v>0.71851851851851856</c:v>
                </c:pt>
              </c:numCache>
            </c:numRef>
          </c:val>
        </c:ser>
        <c:ser>
          <c:idx val="5"/>
          <c:order val="5"/>
          <c:tx>
            <c:strRef>
              <c:f>'206 Marzec'!$E$27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'206 Marzec'!$F$27:$M$27</c:f>
              <c:numCache>
                <c:formatCode>0.0000</c:formatCode>
                <c:ptCount val="8"/>
                <c:pt idx="0">
                  <c:v>0.61111111111111116</c:v>
                </c:pt>
                <c:pt idx="1">
                  <c:v>0.5714285714285714</c:v>
                </c:pt>
                <c:pt idx="2">
                  <c:v>0.55769230769230771</c:v>
                </c:pt>
                <c:pt idx="3">
                  <c:v>0.55882352941176472</c:v>
                </c:pt>
                <c:pt idx="4">
                  <c:v>0.61445783132530118</c:v>
                </c:pt>
                <c:pt idx="5">
                  <c:v>0.61165048543689315</c:v>
                </c:pt>
                <c:pt idx="6">
                  <c:v>0.61016949152542377</c:v>
                </c:pt>
                <c:pt idx="7">
                  <c:v>0.6074074074074074</c:v>
                </c:pt>
              </c:numCache>
            </c:numRef>
          </c:val>
        </c:ser>
        <c:marker val="1"/>
        <c:axId val="110226432"/>
        <c:axId val="110248704"/>
      </c:lineChart>
      <c:catAx>
        <c:axId val="1102264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0248704"/>
        <c:crosses val="autoZero"/>
        <c:auto val="1"/>
        <c:lblAlgn val="ctr"/>
        <c:lblOffset val="100"/>
      </c:catAx>
      <c:valAx>
        <c:axId val="110248704"/>
        <c:scaling>
          <c:orientation val="minMax"/>
          <c:max val="1.1000000000000001"/>
          <c:min val="0.5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02264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3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8987"/>
          <c:y val="3.9863574745464515E-2"/>
          <c:w val="0.713814057463358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'205 Luty'!$E$22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'205 Luty'!$F$22:$Q$22</c:f>
              <c:numCache>
                <c:formatCode>0.0000</c:formatCode>
                <c:ptCount val="12"/>
                <c:pt idx="0">
                  <c:v>0.93103448275862066</c:v>
                </c:pt>
                <c:pt idx="1">
                  <c:v>0.98275862068965514</c:v>
                </c:pt>
                <c:pt idx="2">
                  <c:v>1</c:v>
                </c:pt>
                <c:pt idx="3">
                  <c:v>0.9910714285714286</c:v>
                </c:pt>
                <c:pt idx="4">
                  <c:v>0.99275362318840576</c:v>
                </c:pt>
                <c:pt idx="5">
                  <c:v>0.97575757575757571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'205 Luty'!$E$23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'205 Luty'!$F$23:$Q$23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0.97647058823529409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0.98571428571428577</c:v>
                </c:pt>
                <c:pt idx="8">
                  <c:v>0.99111111111111116</c:v>
                </c:pt>
                <c:pt idx="9">
                  <c:v>0.93975903614457834</c:v>
                </c:pt>
                <c:pt idx="10">
                  <c:v>0.94360902255639101</c:v>
                </c:pt>
                <c:pt idx="11">
                  <c:v>0.94557823129251706</c:v>
                </c:pt>
              </c:numCache>
            </c:numRef>
          </c:val>
        </c:ser>
        <c:ser>
          <c:idx val="2"/>
          <c:order val="2"/>
          <c:tx>
            <c:strRef>
              <c:f>'205 Luty'!$E$24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'205 Luty'!$F$24:$Q$24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0.91764705882352937</c:v>
                </c:pt>
                <c:pt idx="3">
                  <c:v>0.9285714285714286</c:v>
                </c:pt>
                <c:pt idx="4">
                  <c:v>0.94927536231884058</c:v>
                </c:pt>
                <c:pt idx="5">
                  <c:v>0.87878787878787878</c:v>
                </c:pt>
                <c:pt idx="6">
                  <c:v>0.90810810810810816</c:v>
                </c:pt>
                <c:pt idx="7">
                  <c:v>0.919047619047619</c:v>
                </c:pt>
                <c:pt idx="8">
                  <c:v>0.89333333333333331</c:v>
                </c:pt>
                <c:pt idx="9">
                  <c:v>0.89959839357429716</c:v>
                </c:pt>
                <c:pt idx="10">
                  <c:v>0.89849624060150379</c:v>
                </c:pt>
                <c:pt idx="11">
                  <c:v>0.90816326530612246</c:v>
                </c:pt>
              </c:numCache>
            </c:numRef>
          </c:val>
        </c:ser>
        <c:ser>
          <c:idx val="3"/>
          <c:order val="3"/>
          <c:tx>
            <c:strRef>
              <c:f>'205 Luty'!$E$25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'205 Luty'!$F$25:$Q$25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0.88235294117647056</c:v>
                </c:pt>
                <c:pt idx="3">
                  <c:v>0.9107142857142857</c:v>
                </c:pt>
                <c:pt idx="4">
                  <c:v>0.93478260869565222</c:v>
                </c:pt>
                <c:pt idx="5">
                  <c:v>0.90909090909090906</c:v>
                </c:pt>
                <c:pt idx="6">
                  <c:v>0.91891891891891897</c:v>
                </c:pt>
                <c:pt idx="7">
                  <c:v>0.90476190476190477</c:v>
                </c:pt>
                <c:pt idx="8">
                  <c:v>0.90222222222222226</c:v>
                </c:pt>
                <c:pt idx="9">
                  <c:v>0.85542168674698793</c:v>
                </c:pt>
                <c:pt idx="10">
                  <c:v>0.85338345864661658</c:v>
                </c:pt>
                <c:pt idx="11">
                  <c:v>0.82993197278911568</c:v>
                </c:pt>
              </c:numCache>
            </c:numRef>
          </c:val>
        </c:ser>
        <c:ser>
          <c:idx val="4"/>
          <c:order val="4"/>
          <c:tx>
            <c:strRef>
              <c:f>'205 Luty'!$E$26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'205 Luty'!$F$26:$Q$26</c:f>
              <c:numCache>
                <c:formatCode>0.0000</c:formatCode>
                <c:ptCount val="12"/>
                <c:pt idx="0">
                  <c:v>0.7931034482758621</c:v>
                </c:pt>
                <c:pt idx="1">
                  <c:v>0.86206896551724133</c:v>
                </c:pt>
                <c:pt idx="2">
                  <c:v>0.85882352941176465</c:v>
                </c:pt>
                <c:pt idx="3">
                  <c:v>0.8571428571428571</c:v>
                </c:pt>
                <c:pt idx="4">
                  <c:v>0.88405797101449279</c:v>
                </c:pt>
                <c:pt idx="5">
                  <c:v>0.84242424242424241</c:v>
                </c:pt>
                <c:pt idx="6">
                  <c:v>0.84324324324324329</c:v>
                </c:pt>
                <c:pt idx="7">
                  <c:v>0.83809523809523812</c:v>
                </c:pt>
                <c:pt idx="8">
                  <c:v>0.82666666666666666</c:v>
                </c:pt>
                <c:pt idx="9">
                  <c:v>0.81526104417670686</c:v>
                </c:pt>
                <c:pt idx="10">
                  <c:v>0.80451127819548873</c:v>
                </c:pt>
                <c:pt idx="11">
                  <c:v>0.76870748299319724</c:v>
                </c:pt>
              </c:numCache>
            </c:numRef>
          </c:val>
        </c:ser>
        <c:ser>
          <c:idx val="5"/>
          <c:order val="5"/>
          <c:tx>
            <c:strRef>
              <c:f>'205 Luty'!$E$27</c:f>
              <c:strCache>
                <c:ptCount val="1"/>
                <c:pt idx="0">
                  <c:v>Anita Nowicka</c:v>
                </c:pt>
              </c:strCache>
            </c:strRef>
          </c:tx>
          <c:val>
            <c:numRef>
              <c:f>'205 Luty'!$F$27:$Q$27</c:f>
              <c:numCache>
                <c:formatCode>0.0000</c:formatCode>
                <c:ptCount val="12"/>
                <c:pt idx="0">
                  <c:v>0.37931034482758619</c:v>
                </c:pt>
                <c:pt idx="1">
                  <c:v>0.5</c:v>
                </c:pt>
                <c:pt idx="2">
                  <c:v>0.47058823529411764</c:v>
                </c:pt>
                <c:pt idx="3">
                  <c:v>0.5267857142857143</c:v>
                </c:pt>
                <c:pt idx="4">
                  <c:v>0.47101449275362317</c:v>
                </c:pt>
                <c:pt idx="5">
                  <c:v>0.46060606060606063</c:v>
                </c:pt>
                <c:pt idx="6">
                  <c:v>0.45945945945945948</c:v>
                </c:pt>
                <c:pt idx="7">
                  <c:v>0.4238095238095238</c:v>
                </c:pt>
                <c:pt idx="8">
                  <c:v>0.43111111111111111</c:v>
                </c:pt>
                <c:pt idx="9">
                  <c:v>0.42168674698795183</c:v>
                </c:pt>
                <c:pt idx="10">
                  <c:v>0.42105263157894735</c:v>
                </c:pt>
                <c:pt idx="11">
                  <c:v>0.44897959183673469</c:v>
                </c:pt>
              </c:numCache>
            </c:numRef>
          </c:val>
        </c:ser>
        <c:marker val="1"/>
        <c:axId val="110395776"/>
        <c:axId val="110397312"/>
      </c:lineChart>
      <c:catAx>
        <c:axId val="1103957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0397312"/>
        <c:crosses val="autoZero"/>
        <c:auto val="1"/>
        <c:lblAlgn val="ctr"/>
        <c:lblOffset val="100"/>
      </c:catAx>
      <c:valAx>
        <c:axId val="110397312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0395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36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8965"/>
          <c:y val="3.9863574745464515E-2"/>
          <c:w val="0.713814057463357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'204 Styczeń'!$E$24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'204 Styczeń'!$F$24:$N$24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'204 Styczeń'!$E$25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'204 Styczeń'!$F$25:$N$25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0.96470588235294119</c:v>
                </c:pt>
                <c:pt idx="3">
                  <c:v>0.98165137614678899</c:v>
                </c:pt>
                <c:pt idx="4">
                  <c:v>0.92537313432835822</c:v>
                </c:pt>
                <c:pt idx="5">
                  <c:v>0.94029850746268662</c:v>
                </c:pt>
                <c:pt idx="6">
                  <c:v>0.96103896103896103</c:v>
                </c:pt>
                <c:pt idx="7">
                  <c:v>0.91329479768786126</c:v>
                </c:pt>
                <c:pt idx="8">
                  <c:v>0.92021276595744683</c:v>
                </c:pt>
              </c:numCache>
            </c:numRef>
          </c:val>
        </c:ser>
        <c:ser>
          <c:idx val="2"/>
          <c:order val="2"/>
          <c:tx>
            <c:strRef>
              <c:f>'204 Styczeń'!$E$26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'204 Styczeń'!$F$26:$N$26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0.8990825688073395</c:v>
                </c:pt>
                <c:pt idx="4">
                  <c:v>0.81343283582089554</c:v>
                </c:pt>
                <c:pt idx="5">
                  <c:v>0.91791044776119401</c:v>
                </c:pt>
                <c:pt idx="6">
                  <c:v>0.91558441558441561</c:v>
                </c:pt>
                <c:pt idx="7">
                  <c:v>0.88439306358381498</c:v>
                </c:pt>
                <c:pt idx="8">
                  <c:v>0.88297872340425532</c:v>
                </c:pt>
              </c:numCache>
            </c:numRef>
          </c:val>
        </c:ser>
        <c:ser>
          <c:idx val="3"/>
          <c:order val="3"/>
          <c:tx>
            <c:strRef>
              <c:f>'204 Styczeń'!$E$27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'204 Styczeń'!$F$27:$N$27</c:f>
              <c:numCache>
                <c:formatCode>0.0000</c:formatCode>
                <c:ptCount val="9"/>
                <c:pt idx="0">
                  <c:v>0.8214285714285714</c:v>
                </c:pt>
                <c:pt idx="1">
                  <c:v>0.78947368421052633</c:v>
                </c:pt>
                <c:pt idx="2">
                  <c:v>0.81176470588235294</c:v>
                </c:pt>
                <c:pt idx="3">
                  <c:v>0.83486238532110091</c:v>
                </c:pt>
                <c:pt idx="4">
                  <c:v>0.85820895522388063</c:v>
                </c:pt>
                <c:pt idx="5">
                  <c:v>0.85820895522388063</c:v>
                </c:pt>
                <c:pt idx="6">
                  <c:v>0.87012987012987009</c:v>
                </c:pt>
                <c:pt idx="7">
                  <c:v>0.8554913294797688</c:v>
                </c:pt>
                <c:pt idx="8">
                  <c:v>0.8457446808510638</c:v>
                </c:pt>
              </c:numCache>
            </c:numRef>
          </c:val>
        </c:ser>
        <c:ser>
          <c:idx val="4"/>
          <c:order val="4"/>
          <c:tx>
            <c:strRef>
              <c:f>'204 Styczeń'!$E$28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'204 Styczeń'!$F$28:$N$28</c:f>
              <c:numCache>
                <c:formatCode>0.0000</c:formatCode>
                <c:ptCount val="9"/>
                <c:pt idx="0">
                  <c:v>0.9642857142857143</c:v>
                </c:pt>
                <c:pt idx="1">
                  <c:v>0.89473684210526316</c:v>
                </c:pt>
                <c:pt idx="2">
                  <c:v>0.91764705882352937</c:v>
                </c:pt>
                <c:pt idx="3">
                  <c:v>0.93577981651376152</c:v>
                </c:pt>
                <c:pt idx="4">
                  <c:v>0.91044776119402981</c:v>
                </c:pt>
                <c:pt idx="5">
                  <c:v>0.91044776119402981</c:v>
                </c:pt>
                <c:pt idx="6">
                  <c:v>0.88311688311688308</c:v>
                </c:pt>
                <c:pt idx="7">
                  <c:v>0.83236994219653182</c:v>
                </c:pt>
                <c:pt idx="8">
                  <c:v>0.81914893617021278</c:v>
                </c:pt>
              </c:numCache>
            </c:numRef>
          </c:val>
        </c:ser>
        <c:ser>
          <c:idx val="5"/>
          <c:order val="5"/>
          <c:tx>
            <c:strRef>
              <c:f>'204 Styczeń'!$E$29</c:f>
              <c:strCache>
                <c:ptCount val="1"/>
                <c:pt idx="0">
                  <c:v>Wojtek Frank</c:v>
                </c:pt>
              </c:strCache>
            </c:strRef>
          </c:tx>
          <c:val>
            <c:numRef>
              <c:f>'204 Styczeń'!$F$29:$N$29</c:f>
              <c:numCache>
                <c:formatCode>0.0000</c:formatCode>
                <c:ptCount val="9"/>
                <c:pt idx="0">
                  <c:v>0.75</c:v>
                </c:pt>
                <c:pt idx="1">
                  <c:v>0.75438596491228072</c:v>
                </c:pt>
                <c:pt idx="2">
                  <c:v>0.6705882352941176</c:v>
                </c:pt>
                <c:pt idx="3">
                  <c:v>0.66972477064220182</c:v>
                </c:pt>
                <c:pt idx="4">
                  <c:v>0.66417910447761197</c:v>
                </c:pt>
                <c:pt idx="5">
                  <c:v>0.71641791044776115</c:v>
                </c:pt>
                <c:pt idx="6">
                  <c:v>0.75974025974025972</c:v>
                </c:pt>
                <c:pt idx="7">
                  <c:v>0.73410404624277459</c:v>
                </c:pt>
                <c:pt idx="8">
                  <c:v>0.72340425531914898</c:v>
                </c:pt>
              </c:numCache>
            </c:numRef>
          </c:val>
        </c:ser>
        <c:ser>
          <c:idx val="6"/>
          <c:order val="6"/>
          <c:tx>
            <c:strRef>
              <c:f>'204 Styczeń'!$E$30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'204 Styczeń'!$F$30:$N$30</c:f>
              <c:numCache>
                <c:formatCode>0.0000</c:formatCode>
                <c:ptCount val="9"/>
                <c:pt idx="0">
                  <c:v>1</c:v>
                </c:pt>
                <c:pt idx="1">
                  <c:v>0.94736842105263153</c:v>
                </c:pt>
                <c:pt idx="2">
                  <c:v>0.96470588235294119</c:v>
                </c:pt>
                <c:pt idx="3">
                  <c:v>0.90825688073394495</c:v>
                </c:pt>
                <c:pt idx="4">
                  <c:v>0.91791044776119401</c:v>
                </c:pt>
                <c:pt idx="5">
                  <c:v>0.94029850746268662</c:v>
                </c:pt>
                <c:pt idx="6">
                  <c:v>0.81818181818181823</c:v>
                </c:pt>
                <c:pt idx="7">
                  <c:v>0.72832369942196529</c:v>
                </c:pt>
                <c:pt idx="8">
                  <c:v>0.67021276595744683</c:v>
                </c:pt>
              </c:numCache>
            </c:numRef>
          </c:val>
        </c:ser>
        <c:ser>
          <c:idx val="7"/>
          <c:order val="7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10447616"/>
        <c:axId val="110465792"/>
      </c:lineChart>
      <c:catAx>
        <c:axId val="1104476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0465792"/>
        <c:crosses val="autoZero"/>
        <c:auto val="1"/>
        <c:lblAlgn val="ctr"/>
        <c:lblOffset val="100"/>
      </c:catAx>
      <c:valAx>
        <c:axId val="110465792"/>
        <c:scaling>
          <c:orientation val="minMax"/>
          <c:max val="1.1000000000000001"/>
          <c:min val="0.60000000000000064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04476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44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1836419</xdr:colOff>
      <xdr:row>14</xdr:row>
      <xdr:rowOff>190499</xdr:rowOff>
    </xdr:from>
    <xdr:to>
      <xdr:col>18</xdr:col>
      <xdr:colOff>571499</xdr:colOff>
      <xdr:row>43</xdr:row>
      <xdr:rowOff>19050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1741170</xdr:colOff>
      <xdr:row>8</xdr:row>
      <xdr:rowOff>114299</xdr:rowOff>
    </xdr:from>
    <xdr:to>
      <xdr:col>12</xdr:col>
      <xdr:colOff>361950</xdr:colOff>
      <xdr:row>27</xdr:row>
      <xdr:rowOff>28574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13</xdr:col>
      <xdr:colOff>0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17</xdr:col>
      <xdr:colOff>66675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1274445</xdr:colOff>
      <xdr:row>12</xdr:row>
      <xdr:rowOff>7620</xdr:rowOff>
    </xdr:from>
    <xdr:to>
      <xdr:col>15</xdr:col>
      <xdr:colOff>133350</xdr:colOff>
      <xdr:row>26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46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71" t="s">
        <v>0</v>
      </c>
      <c r="B1" s="71" t="s">
        <v>1</v>
      </c>
      <c r="C1" s="71" t="s">
        <v>2</v>
      </c>
      <c r="D1" s="72" t="s">
        <v>3</v>
      </c>
      <c r="E1" s="74" t="s">
        <v>4</v>
      </c>
      <c r="F1" s="69">
        <v>1</v>
      </c>
      <c r="G1" s="69">
        <v>2</v>
      </c>
      <c r="H1" s="69">
        <v>3</v>
      </c>
      <c r="I1" s="69">
        <v>4</v>
      </c>
      <c r="J1" s="69">
        <v>5</v>
      </c>
      <c r="K1" s="69">
        <v>6</v>
      </c>
      <c r="L1" s="69">
        <v>7</v>
      </c>
      <c r="M1" s="69">
        <v>8</v>
      </c>
      <c r="N1" s="69">
        <v>9</v>
      </c>
      <c r="O1" s="69">
        <v>10</v>
      </c>
      <c r="P1" s="69">
        <v>11</v>
      </c>
      <c r="Q1" s="69">
        <v>12</v>
      </c>
      <c r="R1" s="69">
        <v>13</v>
      </c>
      <c r="S1" s="70"/>
      <c r="T1" s="70"/>
      <c r="U1" s="70"/>
      <c r="V1" s="70"/>
      <c r="W1" s="70"/>
      <c r="X1" s="68" t="s">
        <v>32</v>
      </c>
      <c r="Y1" s="68"/>
      <c r="Z1" s="68"/>
      <c r="AA1" s="68"/>
      <c r="AB1" s="29" t="s">
        <v>36</v>
      </c>
      <c r="AC1" s="57">
        <f>5*13*5</f>
        <v>325</v>
      </c>
    </row>
    <row r="2" spans="1:29">
      <c r="A2" s="71"/>
      <c r="B2" s="71"/>
      <c r="C2" s="71"/>
      <c r="D2" s="73"/>
      <c r="E2" s="74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8">
        <v>0</v>
      </c>
      <c r="T2" s="58">
        <v>1</v>
      </c>
      <c r="U2" s="24">
        <v>2</v>
      </c>
      <c r="V2" s="25">
        <v>3</v>
      </c>
      <c r="W2" s="26">
        <v>4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14" si="0">SUM(F3:R3)</f>
        <v>239</v>
      </c>
      <c r="F3" s="19">
        <v>23</v>
      </c>
      <c r="G3" s="19">
        <v>22</v>
      </c>
      <c r="H3" s="20">
        <v>18</v>
      </c>
      <c r="I3" s="19">
        <v>21</v>
      </c>
      <c r="J3" s="19">
        <v>17</v>
      </c>
      <c r="K3" s="19">
        <v>16</v>
      </c>
      <c r="L3" s="19">
        <v>14</v>
      </c>
      <c r="M3" s="19">
        <v>22</v>
      </c>
      <c r="N3" s="20">
        <v>22</v>
      </c>
      <c r="O3" s="20">
        <v>20</v>
      </c>
      <c r="P3" s="20">
        <v>14</v>
      </c>
      <c r="Q3" s="20">
        <v>20</v>
      </c>
      <c r="R3" s="20">
        <f>SUM(S3:W3)</f>
        <v>10</v>
      </c>
      <c r="S3" s="20">
        <v>4</v>
      </c>
      <c r="T3" s="20">
        <v>4</v>
      </c>
      <c r="U3" s="20">
        <v>2</v>
      </c>
      <c r="V3" s="20"/>
      <c r="W3" s="20"/>
      <c r="AB3">
        <f t="shared" ref="AB3:AB7" si="1">E3-$AC$1</f>
        <v>-86</v>
      </c>
      <c r="AC3" s="28">
        <f t="shared" ref="AC3:AC7" si="2">E3/$AC$1</f>
        <v>0.73538461538461541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si="0"/>
        <v>220</v>
      </c>
      <c r="F4" s="22">
        <v>20</v>
      </c>
      <c r="G4" s="22">
        <v>19</v>
      </c>
      <c r="H4" s="21">
        <v>19</v>
      </c>
      <c r="I4" s="22">
        <v>15</v>
      </c>
      <c r="J4" s="16">
        <v>7</v>
      </c>
      <c r="K4" s="16">
        <v>19</v>
      </c>
      <c r="L4" s="16">
        <v>18</v>
      </c>
      <c r="M4" s="16">
        <v>21</v>
      </c>
      <c r="N4" s="16">
        <v>20</v>
      </c>
      <c r="O4" s="16">
        <v>20</v>
      </c>
      <c r="P4" s="16">
        <v>12</v>
      </c>
      <c r="Q4" s="16">
        <v>12</v>
      </c>
      <c r="R4" s="16">
        <f t="shared" ref="R4:R14" si="3">SUM(S4:W4)</f>
        <v>18</v>
      </c>
      <c r="S4" s="16">
        <v>4</v>
      </c>
      <c r="T4" s="16">
        <v>3</v>
      </c>
      <c r="U4" s="16">
        <v>4</v>
      </c>
      <c r="V4" s="16">
        <v>4</v>
      </c>
      <c r="W4" s="16">
        <v>3</v>
      </c>
      <c r="X4">
        <f>E3-E4</f>
        <v>19</v>
      </c>
      <c r="Y4" s="28">
        <f t="shared" ref="Y4:Y7" si="4">E4/E3</f>
        <v>0.92050209205020916</v>
      </c>
      <c r="Z4">
        <f t="shared" ref="Z4:Z7" si="5">E4-E$3</f>
        <v>-19</v>
      </c>
      <c r="AA4" s="28">
        <f t="shared" ref="AA4:AA7" si="6">E4/E$3</f>
        <v>0.92050209205020916</v>
      </c>
      <c r="AB4">
        <f t="shared" si="1"/>
        <v>-105</v>
      </c>
      <c r="AC4" s="28">
        <f t="shared" si="2"/>
        <v>0.67692307692307696</v>
      </c>
    </row>
    <row r="5" spans="1:29">
      <c r="A5" s="11">
        <v>3</v>
      </c>
      <c r="B5" s="13" t="s">
        <v>11</v>
      </c>
      <c r="C5" s="14" t="s">
        <v>5</v>
      </c>
      <c r="D5" s="14" t="s">
        <v>8</v>
      </c>
      <c r="E5" s="15">
        <f t="shared" si="0"/>
        <v>195</v>
      </c>
      <c r="F5" s="20">
        <v>22</v>
      </c>
      <c r="G5" s="20">
        <v>19</v>
      </c>
      <c r="H5" s="20">
        <v>18</v>
      </c>
      <c r="I5" s="20">
        <v>10</v>
      </c>
      <c r="J5" s="19">
        <v>10</v>
      </c>
      <c r="K5" s="19">
        <v>18</v>
      </c>
      <c r="L5" s="19">
        <v>12</v>
      </c>
      <c r="M5" s="19">
        <v>19</v>
      </c>
      <c r="N5" s="20">
        <v>17</v>
      </c>
      <c r="O5" s="20">
        <v>22</v>
      </c>
      <c r="P5" s="20">
        <v>3</v>
      </c>
      <c r="Q5" s="20">
        <v>9</v>
      </c>
      <c r="R5" s="20">
        <f t="shared" si="3"/>
        <v>16</v>
      </c>
      <c r="S5" s="20">
        <v>4</v>
      </c>
      <c r="T5" s="20">
        <v>5</v>
      </c>
      <c r="U5" s="20">
        <v>4</v>
      </c>
      <c r="V5" s="20">
        <v>3</v>
      </c>
      <c r="W5" s="20"/>
      <c r="X5">
        <f t="shared" ref="X5:X8" si="7">E4-E5</f>
        <v>25</v>
      </c>
      <c r="Y5" s="28">
        <f t="shared" si="4"/>
        <v>0.88636363636363635</v>
      </c>
      <c r="Z5">
        <f t="shared" si="5"/>
        <v>-44</v>
      </c>
      <c r="AA5" s="28">
        <f t="shared" si="6"/>
        <v>0.81589958158995812</v>
      </c>
      <c r="AB5">
        <f t="shared" si="1"/>
        <v>-130</v>
      </c>
      <c r="AC5" s="28">
        <f t="shared" si="2"/>
        <v>0.6</v>
      </c>
    </row>
    <row r="6" spans="1:29">
      <c r="A6" s="11">
        <v>4</v>
      </c>
      <c r="B6" s="13" t="s">
        <v>78</v>
      </c>
      <c r="C6" s="14" t="s">
        <v>5</v>
      </c>
      <c r="D6" s="14" t="s">
        <v>8</v>
      </c>
      <c r="E6" s="15">
        <f t="shared" si="0"/>
        <v>149</v>
      </c>
      <c r="F6" s="16">
        <v>15</v>
      </c>
      <c r="G6" s="16">
        <v>18</v>
      </c>
      <c r="H6" s="16">
        <v>16</v>
      </c>
      <c r="I6" s="16">
        <v>12</v>
      </c>
      <c r="J6" s="16">
        <v>6</v>
      </c>
      <c r="K6" s="16">
        <v>7</v>
      </c>
      <c r="L6" s="16">
        <v>16</v>
      </c>
      <c r="M6" s="16">
        <v>12</v>
      </c>
      <c r="N6" s="16">
        <v>10</v>
      </c>
      <c r="O6" s="16">
        <v>19</v>
      </c>
      <c r="P6" s="16">
        <v>2</v>
      </c>
      <c r="Q6" s="16">
        <v>7</v>
      </c>
      <c r="R6" s="16">
        <f t="shared" si="3"/>
        <v>9</v>
      </c>
      <c r="S6" s="16">
        <v>2</v>
      </c>
      <c r="T6" s="16">
        <v>4</v>
      </c>
      <c r="U6" s="16">
        <v>3</v>
      </c>
      <c r="V6" s="16"/>
      <c r="W6" s="16"/>
      <c r="X6">
        <f t="shared" si="7"/>
        <v>46</v>
      </c>
      <c r="Y6" s="28">
        <f t="shared" si="4"/>
        <v>0.76410256410256405</v>
      </c>
      <c r="Z6">
        <f t="shared" si="5"/>
        <v>-90</v>
      </c>
      <c r="AA6" s="28">
        <f t="shared" si="6"/>
        <v>0.62343096234309625</v>
      </c>
      <c r="AB6">
        <f t="shared" si="1"/>
        <v>-176</v>
      </c>
      <c r="AC6" s="28">
        <f t="shared" si="2"/>
        <v>0.45846153846153848</v>
      </c>
    </row>
    <row r="7" spans="1:29">
      <c r="A7" s="11">
        <v>5</v>
      </c>
      <c r="B7" s="13" t="s">
        <v>79</v>
      </c>
      <c r="C7" s="14" t="s">
        <v>5</v>
      </c>
      <c r="D7" s="14" t="s">
        <v>6</v>
      </c>
      <c r="E7" s="15">
        <f t="shared" si="0"/>
        <v>137</v>
      </c>
      <c r="F7" s="20">
        <v>14</v>
      </c>
      <c r="G7" s="20">
        <v>15</v>
      </c>
      <c r="H7" s="20">
        <v>8</v>
      </c>
      <c r="I7" s="20">
        <v>3</v>
      </c>
      <c r="J7" s="20">
        <v>2</v>
      </c>
      <c r="K7" s="20">
        <v>9</v>
      </c>
      <c r="L7" s="20">
        <v>15</v>
      </c>
      <c r="M7" s="20">
        <v>16</v>
      </c>
      <c r="N7" s="20">
        <v>13</v>
      </c>
      <c r="O7" s="20">
        <v>15</v>
      </c>
      <c r="P7" s="20">
        <v>4</v>
      </c>
      <c r="Q7" s="20">
        <v>10</v>
      </c>
      <c r="R7" s="20">
        <f t="shared" si="3"/>
        <v>13</v>
      </c>
      <c r="S7" s="20">
        <v>3</v>
      </c>
      <c r="T7" s="20">
        <v>2</v>
      </c>
      <c r="U7" s="20">
        <v>5</v>
      </c>
      <c r="V7" s="20">
        <v>3</v>
      </c>
      <c r="W7" s="20"/>
      <c r="X7">
        <f t="shared" si="7"/>
        <v>12</v>
      </c>
      <c r="Y7" s="28">
        <f t="shared" si="4"/>
        <v>0.91946308724832215</v>
      </c>
      <c r="Z7">
        <f t="shared" si="5"/>
        <v>-102</v>
      </c>
      <c r="AA7" s="28">
        <f t="shared" si="6"/>
        <v>0.57322175732217573</v>
      </c>
      <c r="AB7">
        <f t="shared" si="1"/>
        <v>-188</v>
      </c>
      <c r="AC7" s="28">
        <f t="shared" si="2"/>
        <v>0.42153846153846153</v>
      </c>
    </row>
    <row r="8" spans="1:29">
      <c r="A8" s="11">
        <v>6</v>
      </c>
      <c r="B8" s="13" t="s">
        <v>23</v>
      </c>
      <c r="C8" s="14" t="s">
        <v>5</v>
      </c>
      <c r="D8" s="14" t="s">
        <v>13</v>
      </c>
      <c r="E8" s="15">
        <f t="shared" si="0"/>
        <v>128</v>
      </c>
      <c r="F8" s="21">
        <v>20</v>
      </c>
      <c r="G8" s="21">
        <v>18</v>
      </c>
      <c r="H8" s="21">
        <v>13</v>
      </c>
      <c r="I8" s="21">
        <v>9</v>
      </c>
      <c r="J8" s="22">
        <v>14</v>
      </c>
      <c r="K8" s="22">
        <v>10</v>
      </c>
      <c r="L8" s="22">
        <v>5</v>
      </c>
      <c r="M8" s="22">
        <v>11</v>
      </c>
      <c r="N8" s="21">
        <v>6</v>
      </c>
      <c r="O8" s="21">
        <v>6</v>
      </c>
      <c r="P8" s="21">
        <v>6</v>
      </c>
      <c r="Q8" s="21">
        <v>6</v>
      </c>
      <c r="R8" s="21">
        <f t="shared" si="3"/>
        <v>4</v>
      </c>
      <c r="S8" s="21">
        <v>4</v>
      </c>
      <c r="T8" s="21"/>
      <c r="U8" s="21"/>
      <c r="V8" s="21"/>
      <c r="W8" s="21"/>
      <c r="X8">
        <f t="shared" si="7"/>
        <v>9</v>
      </c>
      <c r="Y8" s="28">
        <f>E8/E7</f>
        <v>0.93430656934306566</v>
      </c>
      <c r="Z8">
        <f>E8-E$3</f>
        <v>-111</v>
      </c>
      <c r="AA8" s="28">
        <f>E8/E$3</f>
        <v>0.53556485355648531</v>
      </c>
      <c r="AB8">
        <f>E8-$AC$1</f>
        <v>-197</v>
      </c>
      <c r="AC8" s="28">
        <f>E8/$AC$1</f>
        <v>0.39384615384615385</v>
      </c>
    </row>
    <row r="9" spans="1:29">
      <c r="A9" s="11">
        <v>7</v>
      </c>
      <c r="B9" s="13" t="s">
        <v>80</v>
      </c>
      <c r="C9" s="14" t="s">
        <v>5</v>
      </c>
      <c r="D9" s="14" t="s">
        <v>6</v>
      </c>
      <c r="E9" s="15">
        <f t="shared" si="0"/>
        <v>102</v>
      </c>
      <c r="F9" s="19">
        <v>17</v>
      </c>
      <c r="G9" s="19">
        <v>13</v>
      </c>
      <c r="H9" s="20">
        <v>3</v>
      </c>
      <c r="I9" s="19">
        <v>4</v>
      </c>
      <c r="J9" s="19">
        <v>10</v>
      </c>
      <c r="K9" s="19">
        <v>0</v>
      </c>
      <c r="L9" s="19">
        <v>1</v>
      </c>
      <c r="M9" s="19">
        <v>19</v>
      </c>
      <c r="N9" s="20">
        <v>16</v>
      </c>
      <c r="O9" s="20">
        <v>0</v>
      </c>
      <c r="P9" s="20">
        <v>8</v>
      </c>
      <c r="Q9" s="20">
        <v>7</v>
      </c>
      <c r="R9" s="20">
        <f t="shared" si="3"/>
        <v>4</v>
      </c>
      <c r="S9" s="20">
        <v>2</v>
      </c>
      <c r="T9" s="20">
        <v>2</v>
      </c>
      <c r="U9" s="20"/>
      <c r="V9" s="20"/>
      <c r="W9" s="20"/>
      <c r="X9">
        <f t="shared" ref="X9:X14" si="8">E8-E9</f>
        <v>26</v>
      </c>
      <c r="Y9" s="28">
        <f t="shared" ref="Y9:Y14" si="9">E9/E8</f>
        <v>0.796875</v>
      </c>
      <c r="Z9">
        <f t="shared" ref="Z9:Z14" si="10">E9-E$3</f>
        <v>-137</v>
      </c>
      <c r="AA9" s="28">
        <f t="shared" ref="AA9:AA14" si="11">E9/E$3</f>
        <v>0.42677824267782427</v>
      </c>
      <c r="AB9">
        <f t="shared" ref="AB9:AB14" si="12">E9-$AC$1</f>
        <v>-223</v>
      </c>
      <c r="AC9" s="28">
        <f t="shared" ref="AC9:AC14" si="13">E9/$AC$1</f>
        <v>0.31384615384615383</v>
      </c>
    </row>
    <row r="10" spans="1:29">
      <c r="A10" s="11">
        <v>8</v>
      </c>
      <c r="B10" s="17" t="s">
        <v>81</v>
      </c>
      <c r="C10" s="12" t="s">
        <v>5</v>
      </c>
      <c r="D10" s="18" t="s">
        <v>10</v>
      </c>
      <c r="E10" s="15">
        <f t="shared" si="0"/>
        <v>70</v>
      </c>
      <c r="F10" s="22">
        <v>15</v>
      </c>
      <c r="G10" s="22">
        <v>8</v>
      </c>
      <c r="H10" s="21">
        <v>5</v>
      </c>
      <c r="I10" s="22">
        <v>0</v>
      </c>
      <c r="J10" s="16">
        <v>3</v>
      </c>
      <c r="K10" s="16">
        <v>6</v>
      </c>
      <c r="L10" s="16">
        <v>2</v>
      </c>
      <c r="M10" s="16">
        <v>11</v>
      </c>
      <c r="N10" s="16">
        <v>6</v>
      </c>
      <c r="O10" s="16">
        <v>0</v>
      </c>
      <c r="P10" s="16">
        <v>5</v>
      </c>
      <c r="Q10" s="16">
        <v>8</v>
      </c>
      <c r="R10" s="16">
        <f t="shared" si="3"/>
        <v>1</v>
      </c>
      <c r="S10" s="16">
        <v>1</v>
      </c>
      <c r="T10" s="16"/>
      <c r="U10" s="16"/>
      <c r="V10" s="16"/>
      <c r="W10" s="16"/>
      <c r="X10">
        <f t="shared" si="8"/>
        <v>32</v>
      </c>
      <c r="Y10" s="28">
        <f t="shared" si="9"/>
        <v>0.68627450980392157</v>
      </c>
      <c r="Z10">
        <f t="shared" si="10"/>
        <v>-169</v>
      </c>
      <c r="AA10" s="28">
        <f t="shared" si="11"/>
        <v>0.29288702928870292</v>
      </c>
      <c r="AB10">
        <f t="shared" si="12"/>
        <v>-255</v>
      </c>
      <c r="AC10" s="28">
        <f t="shared" si="13"/>
        <v>0.2153846153846154</v>
      </c>
    </row>
    <row r="11" spans="1:29">
      <c r="A11" s="11">
        <v>9</v>
      </c>
      <c r="B11" s="13" t="s">
        <v>48</v>
      </c>
      <c r="C11" s="14" t="s">
        <v>49</v>
      </c>
      <c r="D11" s="14" t="s">
        <v>10</v>
      </c>
      <c r="E11" s="15">
        <f t="shared" si="0"/>
        <v>69</v>
      </c>
      <c r="F11" s="20">
        <v>6</v>
      </c>
      <c r="G11" s="20">
        <v>8</v>
      </c>
      <c r="H11" s="20">
        <v>3</v>
      </c>
      <c r="I11" s="20">
        <v>5</v>
      </c>
      <c r="J11" s="19">
        <v>2</v>
      </c>
      <c r="K11" s="19">
        <v>8</v>
      </c>
      <c r="L11" s="19">
        <v>3</v>
      </c>
      <c r="M11" s="19">
        <v>10</v>
      </c>
      <c r="N11" s="20">
        <v>7</v>
      </c>
      <c r="O11" s="20">
        <v>0</v>
      </c>
      <c r="P11" s="20">
        <v>6</v>
      </c>
      <c r="Q11" s="20">
        <v>1</v>
      </c>
      <c r="R11" s="20">
        <f t="shared" si="3"/>
        <v>10</v>
      </c>
      <c r="S11" s="20">
        <v>4</v>
      </c>
      <c r="T11" s="20">
        <v>2</v>
      </c>
      <c r="U11" s="20">
        <v>4</v>
      </c>
      <c r="V11" s="20"/>
      <c r="W11" s="20"/>
      <c r="X11">
        <f t="shared" si="8"/>
        <v>1</v>
      </c>
      <c r="Y11" s="28">
        <f t="shared" si="9"/>
        <v>0.98571428571428577</v>
      </c>
      <c r="Z11">
        <f t="shared" si="10"/>
        <v>-170</v>
      </c>
      <c r="AA11" s="28">
        <f t="shared" si="11"/>
        <v>0.28870292887029286</v>
      </c>
      <c r="AB11">
        <f t="shared" si="12"/>
        <v>-256</v>
      </c>
      <c r="AC11" s="28">
        <f t="shared" si="13"/>
        <v>0.21230769230769231</v>
      </c>
    </row>
    <row r="12" spans="1:29">
      <c r="A12" s="11">
        <v>10</v>
      </c>
      <c r="B12" s="13" t="s">
        <v>24</v>
      </c>
      <c r="C12" s="14" t="s">
        <v>5</v>
      </c>
      <c r="D12" s="14" t="s">
        <v>8</v>
      </c>
      <c r="E12" s="15">
        <f t="shared" si="0"/>
        <v>68</v>
      </c>
      <c r="F12" s="16">
        <v>12</v>
      </c>
      <c r="G12" s="16">
        <v>13</v>
      </c>
      <c r="H12" s="16">
        <v>5</v>
      </c>
      <c r="I12" s="16">
        <v>2</v>
      </c>
      <c r="J12" s="16">
        <v>6</v>
      </c>
      <c r="K12" s="16">
        <v>1</v>
      </c>
      <c r="L12" s="16">
        <v>8</v>
      </c>
      <c r="M12" s="16">
        <v>3</v>
      </c>
      <c r="N12" s="16">
        <v>4</v>
      </c>
      <c r="O12" s="16">
        <v>0</v>
      </c>
      <c r="P12" s="16">
        <v>7</v>
      </c>
      <c r="Q12" s="16">
        <v>5</v>
      </c>
      <c r="R12" s="16">
        <f t="shared" si="3"/>
        <v>2</v>
      </c>
      <c r="S12" s="16">
        <v>1</v>
      </c>
      <c r="T12" s="16">
        <v>1</v>
      </c>
      <c r="U12" s="16"/>
      <c r="V12" s="16"/>
      <c r="W12" s="16"/>
      <c r="X12">
        <f t="shared" si="8"/>
        <v>1</v>
      </c>
      <c r="Y12" s="28">
        <f t="shared" si="9"/>
        <v>0.98550724637681164</v>
      </c>
      <c r="Z12">
        <f t="shared" si="10"/>
        <v>-171</v>
      </c>
      <c r="AA12" s="28">
        <f t="shared" si="11"/>
        <v>0.28451882845188287</v>
      </c>
      <c r="AB12">
        <f t="shared" si="12"/>
        <v>-257</v>
      </c>
      <c r="AC12" s="28">
        <f t="shared" si="13"/>
        <v>0.20923076923076922</v>
      </c>
    </row>
    <row r="13" spans="1:29">
      <c r="A13" s="11">
        <v>11</v>
      </c>
      <c r="B13" s="13" t="s">
        <v>82</v>
      </c>
      <c r="C13" s="14" t="s">
        <v>83</v>
      </c>
      <c r="D13" s="14" t="s">
        <v>10</v>
      </c>
      <c r="E13" s="15">
        <f t="shared" si="0"/>
        <v>63</v>
      </c>
      <c r="F13" s="20">
        <v>14</v>
      </c>
      <c r="G13" s="20">
        <v>11</v>
      </c>
      <c r="H13" s="20">
        <v>11</v>
      </c>
      <c r="I13" s="20">
        <v>4</v>
      </c>
      <c r="J13" s="20">
        <v>2</v>
      </c>
      <c r="K13" s="20">
        <v>0</v>
      </c>
      <c r="L13" s="20">
        <v>6</v>
      </c>
      <c r="M13" s="20">
        <v>8</v>
      </c>
      <c r="N13" s="20">
        <v>1</v>
      </c>
      <c r="O13" s="20">
        <v>1</v>
      </c>
      <c r="P13" s="20">
        <v>4</v>
      </c>
      <c r="Q13" s="20">
        <v>1</v>
      </c>
      <c r="R13" s="20">
        <f t="shared" si="3"/>
        <v>0</v>
      </c>
      <c r="S13" s="20">
        <v>0</v>
      </c>
      <c r="T13" s="20"/>
      <c r="U13" s="20"/>
      <c r="V13" s="20"/>
      <c r="W13" s="20"/>
      <c r="X13">
        <f t="shared" si="8"/>
        <v>5</v>
      </c>
      <c r="Y13" s="28">
        <f t="shared" si="9"/>
        <v>0.92647058823529416</v>
      </c>
      <c r="Z13">
        <f t="shared" si="10"/>
        <v>-176</v>
      </c>
      <c r="AA13" s="28">
        <f t="shared" si="11"/>
        <v>0.26359832635983266</v>
      </c>
      <c r="AB13">
        <f t="shared" si="12"/>
        <v>-262</v>
      </c>
      <c r="AC13" s="28">
        <f t="shared" si="13"/>
        <v>0.19384615384615383</v>
      </c>
    </row>
    <row r="14" spans="1:29">
      <c r="A14" s="11">
        <v>12</v>
      </c>
      <c r="B14" s="13" t="s">
        <v>84</v>
      </c>
      <c r="C14" s="14" t="s">
        <v>5</v>
      </c>
      <c r="D14" s="14" t="s">
        <v>6</v>
      </c>
      <c r="E14" s="15">
        <f t="shared" si="0"/>
        <v>62</v>
      </c>
      <c r="F14" s="21">
        <v>19</v>
      </c>
      <c r="G14" s="21">
        <v>6</v>
      </c>
      <c r="H14" s="21">
        <v>4</v>
      </c>
      <c r="I14" s="21">
        <v>2</v>
      </c>
      <c r="J14" s="22">
        <v>3</v>
      </c>
      <c r="K14" s="22">
        <v>0</v>
      </c>
      <c r="L14" s="22">
        <v>5</v>
      </c>
      <c r="M14" s="22">
        <v>12</v>
      </c>
      <c r="N14" s="21">
        <v>5</v>
      </c>
      <c r="O14" s="21">
        <v>0</v>
      </c>
      <c r="P14" s="21">
        <v>1</v>
      </c>
      <c r="Q14" s="21">
        <v>5</v>
      </c>
      <c r="R14" s="21">
        <f t="shared" si="3"/>
        <v>0</v>
      </c>
      <c r="S14" s="21">
        <v>0</v>
      </c>
      <c r="T14" s="21"/>
      <c r="U14" s="21"/>
      <c r="V14" s="21"/>
      <c r="W14" s="21"/>
      <c r="X14">
        <f t="shared" si="8"/>
        <v>1</v>
      </c>
      <c r="Y14" s="28">
        <f t="shared" si="9"/>
        <v>0.98412698412698407</v>
      </c>
      <c r="Z14">
        <f t="shared" si="10"/>
        <v>-177</v>
      </c>
      <c r="AA14" s="28">
        <f t="shared" si="11"/>
        <v>0.2594142259414226</v>
      </c>
      <c r="AB14">
        <f t="shared" si="12"/>
        <v>-263</v>
      </c>
      <c r="AC14" s="28">
        <f t="shared" si="13"/>
        <v>0.19076923076923077</v>
      </c>
    </row>
    <row r="15" spans="1:29">
      <c r="A15" s="65"/>
      <c r="B15" s="67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</row>
    <row r="16" spans="1:29">
      <c r="B16" s="5" t="s">
        <v>12</v>
      </c>
      <c r="D16" s="2"/>
      <c r="E16" s="2"/>
      <c r="F16" s="2"/>
      <c r="G16" s="2"/>
      <c r="H16" s="2"/>
      <c r="I16" s="2"/>
      <c r="J16" s="4"/>
      <c r="K16" s="4"/>
      <c r="L16" s="4"/>
    </row>
    <row r="17" spans="1:18">
      <c r="A17" s="6" t="s">
        <v>13</v>
      </c>
      <c r="B17" s="5" t="s">
        <v>14</v>
      </c>
      <c r="D17" s="2"/>
      <c r="F17" s="2"/>
      <c r="G17" s="2"/>
      <c r="H17" s="2"/>
      <c r="I17" s="2"/>
      <c r="J17" s="4"/>
      <c r="K17" s="4"/>
      <c r="L17" s="4"/>
    </row>
    <row r="18" spans="1:18">
      <c r="A18" s="6" t="s">
        <v>10</v>
      </c>
      <c r="B18" s="5" t="s">
        <v>15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6" t="s">
        <v>8</v>
      </c>
      <c r="B19" s="7" t="s">
        <v>16</v>
      </c>
      <c r="D19" s="2"/>
      <c r="F19" s="2">
        <f>SUM($F3:F3)</f>
        <v>23</v>
      </c>
      <c r="G19" s="2">
        <f>SUM($F3:G3)</f>
        <v>45</v>
      </c>
      <c r="H19" s="2">
        <f>SUM($F3:H3)</f>
        <v>63</v>
      </c>
      <c r="I19" s="2">
        <f>SUM($F3:I3)</f>
        <v>84</v>
      </c>
      <c r="J19" s="2">
        <f>SUM($F3:J3)</f>
        <v>101</v>
      </c>
      <c r="K19" s="2">
        <f>SUM($F3:K3)</f>
        <v>117</v>
      </c>
      <c r="L19" s="2">
        <f>SUM($F3:L3)</f>
        <v>131</v>
      </c>
      <c r="M19" s="2">
        <f>SUM($F3:M3)</f>
        <v>153</v>
      </c>
      <c r="N19" s="2">
        <f>SUM($F3:N3)</f>
        <v>175</v>
      </c>
      <c r="O19" s="2">
        <f>SUM($F3:O3)</f>
        <v>195</v>
      </c>
      <c r="P19" s="2">
        <f>SUM($F3:P3)</f>
        <v>209</v>
      </c>
      <c r="Q19" s="2">
        <f>SUM($F3:Q3)</f>
        <v>229</v>
      </c>
      <c r="R19" s="2">
        <f>SUM($F3:R3)</f>
        <v>239</v>
      </c>
    </row>
    <row r="20" spans="1:18">
      <c r="A20" s="6" t="s">
        <v>6</v>
      </c>
      <c r="B20" s="5" t="s">
        <v>17</v>
      </c>
      <c r="D20" s="2"/>
      <c r="F20" s="2">
        <f>SUM($F4:F4)</f>
        <v>20</v>
      </c>
      <c r="G20" s="2">
        <f>SUM($F4:G4)</f>
        <v>39</v>
      </c>
      <c r="H20" s="2">
        <f>SUM($F4:H4)</f>
        <v>58</v>
      </c>
      <c r="I20" s="2">
        <f>SUM($F4:I4)</f>
        <v>73</v>
      </c>
      <c r="J20" s="2">
        <f>SUM($F4:J4)</f>
        <v>80</v>
      </c>
      <c r="K20" s="2">
        <f>SUM($F4:K4)</f>
        <v>99</v>
      </c>
      <c r="L20" s="2">
        <f>SUM($F4:L4)</f>
        <v>117</v>
      </c>
      <c r="M20" s="2">
        <f>SUM($F4:M4)</f>
        <v>138</v>
      </c>
      <c r="N20" s="2">
        <f>SUM($F4:N4)</f>
        <v>158</v>
      </c>
      <c r="O20" s="2">
        <f>SUM($F4:O4)</f>
        <v>178</v>
      </c>
      <c r="P20" s="2">
        <f>SUM($F4:P4)</f>
        <v>190</v>
      </c>
      <c r="Q20" s="2">
        <f>SUM($F4:Q4)</f>
        <v>202</v>
      </c>
      <c r="R20" s="2">
        <f>SUM($F4:R4)</f>
        <v>220</v>
      </c>
    </row>
    <row r="21" spans="1:18">
      <c r="A21" s="6" t="s">
        <v>18</v>
      </c>
      <c r="B21" s="5" t="s">
        <v>19</v>
      </c>
      <c r="D21" s="2"/>
      <c r="F21" s="2">
        <f>SUM($F5:F5)</f>
        <v>22</v>
      </c>
      <c r="G21" s="2">
        <f>SUM($F5:G5)</f>
        <v>41</v>
      </c>
      <c r="H21" s="2">
        <f>SUM($F5:H5)</f>
        <v>59</v>
      </c>
      <c r="I21" s="2">
        <f>SUM($F5:I5)</f>
        <v>69</v>
      </c>
      <c r="J21" s="2">
        <f>SUM($F5:J5)</f>
        <v>79</v>
      </c>
      <c r="K21" s="2">
        <f>SUM($F5:K5)</f>
        <v>97</v>
      </c>
      <c r="L21" s="2">
        <f>SUM($F5:L5)</f>
        <v>109</v>
      </c>
      <c r="M21" s="2">
        <f>SUM($F5:M5)</f>
        <v>128</v>
      </c>
      <c r="N21" s="2">
        <f>SUM($F5:N5)</f>
        <v>145</v>
      </c>
      <c r="O21" s="2">
        <f>SUM($F5:O5)</f>
        <v>167</v>
      </c>
      <c r="P21" s="2">
        <f>SUM($F5:P5)</f>
        <v>170</v>
      </c>
      <c r="Q21" s="2">
        <f>SUM($F5:Q5)</f>
        <v>179</v>
      </c>
      <c r="R21" s="2">
        <f>SUM($F5:R5)</f>
        <v>195</v>
      </c>
    </row>
    <row r="22" spans="1:18">
      <c r="A22" s="6" t="s">
        <v>20</v>
      </c>
      <c r="B22" s="7" t="s">
        <v>21</v>
      </c>
      <c r="D22" s="2"/>
      <c r="F22" s="2">
        <f>SUM($F6:F6)</f>
        <v>15</v>
      </c>
      <c r="G22" s="2">
        <f>SUM($F6:G6)</f>
        <v>33</v>
      </c>
      <c r="H22" s="2">
        <f>SUM($F6:H6)</f>
        <v>49</v>
      </c>
      <c r="I22" s="2">
        <f>SUM($F6:I6)</f>
        <v>61</v>
      </c>
      <c r="J22" s="2">
        <f>SUM($F6:J6)</f>
        <v>67</v>
      </c>
      <c r="K22" s="2">
        <f>SUM($F6:K6)</f>
        <v>74</v>
      </c>
      <c r="L22" s="2">
        <f>SUM($F6:L6)</f>
        <v>90</v>
      </c>
      <c r="M22" s="2">
        <f>SUM($F6:M6)</f>
        <v>102</v>
      </c>
      <c r="N22" s="2">
        <f>SUM($F6:N6)</f>
        <v>112</v>
      </c>
      <c r="O22" s="2">
        <f>SUM($F6:O6)</f>
        <v>131</v>
      </c>
      <c r="P22" s="2">
        <f>SUM($F6:P6)</f>
        <v>133</v>
      </c>
      <c r="Q22" s="2">
        <f>SUM($F6:Q6)</f>
        <v>140</v>
      </c>
      <c r="R22" s="2">
        <f>SUM($F6:R6)</f>
        <v>149</v>
      </c>
    </row>
    <row r="23" spans="1:18">
      <c r="A23" s="8"/>
      <c r="D23" s="2"/>
      <c r="F23" s="2">
        <f>SUM($F7:F7)</f>
        <v>14</v>
      </c>
      <c r="G23" s="2">
        <f>SUM($F7:G7)</f>
        <v>29</v>
      </c>
      <c r="H23" s="2">
        <f>SUM($F7:H7)</f>
        <v>37</v>
      </c>
      <c r="I23" s="2">
        <f>SUM($F7:I7)</f>
        <v>40</v>
      </c>
      <c r="J23" s="2">
        <f>SUM($F7:J7)</f>
        <v>42</v>
      </c>
      <c r="K23" s="2">
        <f>SUM($F7:K7)</f>
        <v>51</v>
      </c>
      <c r="L23" s="2">
        <f>SUM($F7:L7)</f>
        <v>66</v>
      </c>
      <c r="M23" s="2">
        <f>SUM($F7:M7)</f>
        <v>82</v>
      </c>
      <c r="N23" s="2">
        <f>SUM($F7:N7)</f>
        <v>95</v>
      </c>
      <c r="O23" s="2">
        <f>SUM($F7:O7)</f>
        <v>110</v>
      </c>
      <c r="P23" s="2">
        <f>SUM($F7:P7)</f>
        <v>114</v>
      </c>
      <c r="Q23" s="2">
        <f>SUM($F7:Q7)</f>
        <v>124</v>
      </c>
      <c r="R23" s="2">
        <f>SUM($F7:R7)</f>
        <v>137</v>
      </c>
    </row>
    <row r="24" spans="1:18">
      <c r="A24" s="8"/>
      <c r="B24" s="5" t="s">
        <v>22</v>
      </c>
      <c r="D24" s="2"/>
      <c r="F24" s="2">
        <f>SUM($F8:F8)</f>
        <v>20</v>
      </c>
      <c r="G24" s="2">
        <f>SUM($F8:G8)</f>
        <v>38</v>
      </c>
      <c r="H24" s="2">
        <f>SUM($F8:H8)</f>
        <v>51</v>
      </c>
      <c r="I24" s="2">
        <f>SUM($F8:I8)</f>
        <v>60</v>
      </c>
      <c r="J24" s="2">
        <f>SUM($F8:J8)</f>
        <v>74</v>
      </c>
      <c r="K24" s="2">
        <f>SUM($F8:K8)</f>
        <v>84</v>
      </c>
      <c r="L24" s="2">
        <f>SUM($F8:L8)</f>
        <v>89</v>
      </c>
      <c r="M24" s="2">
        <f>SUM($F8:M8)</f>
        <v>100</v>
      </c>
      <c r="N24" s="2">
        <f>SUM($F8:N8)</f>
        <v>106</v>
      </c>
      <c r="O24" s="2">
        <f>SUM($F8:O8)</f>
        <v>112</v>
      </c>
      <c r="P24" s="2">
        <f>SUM($F8:P8)</f>
        <v>118</v>
      </c>
      <c r="Q24" s="2">
        <f>SUM($F8:Q8)</f>
        <v>124</v>
      </c>
      <c r="R24" s="2">
        <f>SUM($F8:R8)</f>
        <v>128</v>
      </c>
    </row>
    <row r="25" spans="1:18">
      <c r="F25" s="2">
        <f>SUM($F9:F9)</f>
        <v>17</v>
      </c>
      <c r="G25" s="2">
        <f>SUM($F9:G9)</f>
        <v>30</v>
      </c>
      <c r="H25" s="2">
        <f>SUM($F9:H9)</f>
        <v>33</v>
      </c>
      <c r="I25" s="2">
        <f>SUM($F9:I9)</f>
        <v>37</v>
      </c>
      <c r="J25" s="2">
        <f>SUM($F9:J9)</f>
        <v>47</v>
      </c>
      <c r="K25" s="2">
        <f>SUM($F9:K9)</f>
        <v>47</v>
      </c>
      <c r="L25" s="2">
        <f>SUM($F9:L9)</f>
        <v>48</v>
      </c>
      <c r="M25" s="2">
        <f>SUM($F9:M9)</f>
        <v>67</v>
      </c>
      <c r="N25" s="2">
        <f>SUM($F9:N9)</f>
        <v>83</v>
      </c>
      <c r="O25" s="2">
        <f>SUM($F9:O9)</f>
        <v>83</v>
      </c>
      <c r="P25" s="2">
        <f>SUM($F9:P9)</f>
        <v>91</v>
      </c>
      <c r="Q25" s="2">
        <f>SUM($F9:Q9)</f>
        <v>98</v>
      </c>
      <c r="R25" s="2">
        <f>SUM($F9:R9)</f>
        <v>102</v>
      </c>
    </row>
    <row r="26" spans="1:18">
      <c r="F26" s="2">
        <f>SUM($F10:F10)</f>
        <v>15</v>
      </c>
      <c r="G26" s="2">
        <f>SUM($F10:G10)</f>
        <v>23</v>
      </c>
      <c r="H26" s="2">
        <f>SUM($F10:H10)</f>
        <v>28</v>
      </c>
      <c r="I26" s="2">
        <f>SUM($F10:I10)</f>
        <v>28</v>
      </c>
      <c r="J26" s="2">
        <f>SUM($F10:J10)</f>
        <v>31</v>
      </c>
      <c r="K26" s="2">
        <f>SUM($F10:K10)</f>
        <v>37</v>
      </c>
      <c r="L26" s="2">
        <f>SUM($F10:L10)</f>
        <v>39</v>
      </c>
      <c r="M26" s="2">
        <f>SUM($F10:M10)</f>
        <v>50</v>
      </c>
      <c r="N26" s="2">
        <f>SUM($F10:N10)</f>
        <v>56</v>
      </c>
      <c r="O26" s="2">
        <f>SUM($F10:O10)</f>
        <v>56</v>
      </c>
      <c r="P26" s="2">
        <f>SUM($F10:P10)</f>
        <v>61</v>
      </c>
      <c r="Q26" s="2">
        <f>SUM($F10:Q10)</f>
        <v>69</v>
      </c>
      <c r="R26" s="2">
        <f>SUM($F10:R10)</f>
        <v>70</v>
      </c>
    </row>
    <row r="27" spans="1:18">
      <c r="F27" s="2">
        <f>SUM($F11:F11)</f>
        <v>6</v>
      </c>
      <c r="G27" s="2">
        <f>SUM($F11:G11)</f>
        <v>14</v>
      </c>
      <c r="H27" s="2">
        <f>SUM($F11:H11)</f>
        <v>17</v>
      </c>
      <c r="I27" s="2">
        <f>SUM($F11:I11)</f>
        <v>22</v>
      </c>
      <c r="J27" s="2">
        <f>SUM($F11:J11)</f>
        <v>24</v>
      </c>
      <c r="K27" s="2">
        <f>SUM($F11:K11)</f>
        <v>32</v>
      </c>
      <c r="L27" s="2">
        <f>SUM($F11:L11)</f>
        <v>35</v>
      </c>
      <c r="M27" s="2">
        <f>SUM($F11:M11)</f>
        <v>45</v>
      </c>
      <c r="N27" s="2">
        <f>SUM($F11:N11)</f>
        <v>52</v>
      </c>
      <c r="O27" s="2">
        <f>SUM($F11:O11)</f>
        <v>52</v>
      </c>
      <c r="P27" s="2">
        <f>SUM($F11:P11)</f>
        <v>58</v>
      </c>
      <c r="Q27" s="2">
        <f>SUM($F11:Q11)</f>
        <v>59</v>
      </c>
      <c r="R27" s="2">
        <f>SUM($F11:R11)</f>
        <v>69</v>
      </c>
    </row>
    <row r="28" spans="1:18">
      <c r="F28" s="2">
        <f>SUM($F12:F12)</f>
        <v>12</v>
      </c>
      <c r="G28" s="2">
        <f>SUM($F12:G12)</f>
        <v>25</v>
      </c>
      <c r="H28" s="2">
        <f>SUM($F12:H12)</f>
        <v>30</v>
      </c>
      <c r="I28" s="2">
        <f>SUM($F12:I12)</f>
        <v>32</v>
      </c>
      <c r="J28" s="2">
        <f>SUM($F12:J12)</f>
        <v>38</v>
      </c>
      <c r="K28" s="2">
        <f>SUM($F12:K12)</f>
        <v>39</v>
      </c>
      <c r="L28" s="2">
        <f>SUM($F12:L12)</f>
        <v>47</v>
      </c>
      <c r="M28" s="2">
        <f>SUM($F12:M12)</f>
        <v>50</v>
      </c>
      <c r="N28" s="2">
        <f>SUM($F12:N12)</f>
        <v>54</v>
      </c>
      <c r="O28" s="2">
        <f>SUM($F12:O12)</f>
        <v>54</v>
      </c>
      <c r="P28" s="2">
        <f>SUM($F12:P12)</f>
        <v>61</v>
      </c>
      <c r="Q28" s="2">
        <f>SUM($F12:Q12)</f>
        <v>66</v>
      </c>
      <c r="R28" s="2">
        <f>SUM($F12:R12)</f>
        <v>68</v>
      </c>
    </row>
    <row r="29" spans="1:18">
      <c r="F29" s="2">
        <f>SUM($F13:F13)</f>
        <v>14</v>
      </c>
      <c r="G29" s="2">
        <f>SUM($F13:G13)</f>
        <v>25</v>
      </c>
      <c r="H29" s="2">
        <f>SUM($F13:H13)</f>
        <v>36</v>
      </c>
      <c r="I29" s="2">
        <f>SUM($F13:I13)</f>
        <v>40</v>
      </c>
      <c r="J29" s="2">
        <f>SUM($F13:J13)</f>
        <v>42</v>
      </c>
      <c r="K29" s="2">
        <f>SUM($F13:K13)</f>
        <v>42</v>
      </c>
      <c r="L29" s="2">
        <f>SUM($F13:L13)</f>
        <v>48</v>
      </c>
      <c r="M29" s="2">
        <f>SUM($F13:M13)</f>
        <v>56</v>
      </c>
      <c r="N29" s="2">
        <f>SUM($F13:N13)</f>
        <v>57</v>
      </c>
      <c r="O29" s="2">
        <f>SUM($F13:O13)</f>
        <v>58</v>
      </c>
      <c r="P29" s="2">
        <f>SUM($F13:P13)</f>
        <v>62</v>
      </c>
      <c r="Q29" s="2">
        <f>SUM($F13:Q13)</f>
        <v>63</v>
      </c>
      <c r="R29" s="2">
        <f>SUM($F13:R13)</f>
        <v>63</v>
      </c>
    </row>
    <row r="30" spans="1:18">
      <c r="F30" s="2">
        <f>SUM($F14:F14)</f>
        <v>19</v>
      </c>
      <c r="G30" s="2">
        <f>SUM($F14:G14)</f>
        <v>25</v>
      </c>
      <c r="H30" s="2">
        <f>SUM($F14:H14)</f>
        <v>29</v>
      </c>
      <c r="I30" s="2">
        <f>SUM($F14:I14)</f>
        <v>31</v>
      </c>
      <c r="J30" s="2">
        <f>SUM($F14:J14)</f>
        <v>34</v>
      </c>
      <c r="K30" s="2">
        <f>SUM($F14:K14)</f>
        <v>34</v>
      </c>
      <c r="L30" s="2">
        <f>SUM($F14:L14)</f>
        <v>39</v>
      </c>
      <c r="M30" s="2">
        <f>SUM($F14:M14)</f>
        <v>51</v>
      </c>
      <c r="N30" s="2">
        <f>SUM($F14:N14)</f>
        <v>56</v>
      </c>
      <c r="O30" s="2">
        <f>SUM($F14:O14)</f>
        <v>56</v>
      </c>
      <c r="P30" s="2">
        <f>SUM($F14:P14)</f>
        <v>57</v>
      </c>
      <c r="Q30" s="2">
        <f>SUM($F14:Q14)</f>
        <v>62</v>
      </c>
      <c r="R30" s="2">
        <f>SUM($F14:R14)</f>
        <v>62</v>
      </c>
    </row>
    <row r="31" spans="1:18">
      <c r="F31" s="2">
        <f>MAX(F19:F30)</f>
        <v>23</v>
      </c>
      <c r="G31" s="2">
        <f t="shared" ref="G31:R31" si="14">MAX(G19:G30)</f>
        <v>45</v>
      </c>
      <c r="H31" s="2">
        <f t="shared" si="14"/>
        <v>63</v>
      </c>
      <c r="I31" s="2">
        <f t="shared" si="14"/>
        <v>84</v>
      </c>
      <c r="J31" s="2">
        <f t="shared" si="14"/>
        <v>101</v>
      </c>
      <c r="K31" s="2">
        <f t="shared" si="14"/>
        <v>117</v>
      </c>
      <c r="L31" s="2">
        <f t="shared" si="14"/>
        <v>131</v>
      </c>
      <c r="M31" s="2">
        <f t="shared" si="14"/>
        <v>153</v>
      </c>
      <c r="N31" s="2">
        <f t="shared" si="14"/>
        <v>175</v>
      </c>
      <c r="O31" s="2">
        <f t="shared" si="14"/>
        <v>195</v>
      </c>
      <c r="P31" s="2">
        <f t="shared" si="14"/>
        <v>209</v>
      </c>
      <c r="Q31" s="2">
        <f t="shared" si="14"/>
        <v>229</v>
      </c>
      <c r="R31" s="2">
        <f t="shared" si="14"/>
        <v>239</v>
      </c>
    </row>
    <row r="33" spans="5:18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5:18">
      <c r="F34" s="9"/>
      <c r="G34" s="9"/>
      <c r="H34" s="2"/>
      <c r="I34" s="9"/>
      <c r="J34" s="4"/>
      <c r="K34" s="4"/>
      <c r="L34" s="4"/>
    </row>
    <row r="35" spans="5:18">
      <c r="E35" s="1" t="str">
        <f t="shared" ref="E35" si="15">B3</f>
        <v>Krzysztof "FAZIK" Brzeziński</v>
      </c>
      <c r="F35" s="10">
        <f t="shared" ref="F35:R35" si="16">F19/F$31</f>
        <v>1</v>
      </c>
      <c r="G35" s="10">
        <f t="shared" si="16"/>
        <v>1</v>
      </c>
      <c r="H35" s="10">
        <f t="shared" si="16"/>
        <v>1</v>
      </c>
      <c r="I35" s="10">
        <f t="shared" si="16"/>
        <v>1</v>
      </c>
      <c r="J35" s="10">
        <f t="shared" si="16"/>
        <v>1</v>
      </c>
      <c r="K35" s="10">
        <f t="shared" si="16"/>
        <v>1</v>
      </c>
      <c r="L35" s="10">
        <f t="shared" si="16"/>
        <v>1</v>
      </c>
      <c r="M35" s="10">
        <f t="shared" si="16"/>
        <v>1</v>
      </c>
      <c r="N35" s="10">
        <f t="shared" si="16"/>
        <v>1</v>
      </c>
      <c r="O35" s="10">
        <f t="shared" si="16"/>
        <v>1</v>
      </c>
      <c r="P35" s="10">
        <f t="shared" si="16"/>
        <v>1</v>
      </c>
      <c r="Q35" s="10">
        <f t="shared" si="16"/>
        <v>1</v>
      </c>
      <c r="R35" s="10">
        <f t="shared" si="16"/>
        <v>1</v>
      </c>
    </row>
    <row r="36" spans="5:18">
      <c r="E36" s="1" t="str">
        <f t="shared" ref="E36:E46" si="17">B4</f>
        <v>Robert Stańczyk</v>
      </c>
      <c r="F36" s="10">
        <f t="shared" ref="F36:R36" si="18">F20/F$31</f>
        <v>0.86956521739130432</v>
      </c>
      <c r="G36" s="10">
        <f t="shared" si="18"/>
        <v>0.8666666666666667</v>
      </c>
      <c r="H36" s="10">
        <f t="shared" si="18"/>
        <v>0.92063492063492058</v>
      </c>
      <c r="I36" s="10">
        <f t="shared" si="18"/>
        <v>0.86904761904761907</v>
      </c>
      <c r="J36" s="10">
        <f t="shared" si="18"/>
        <v>0.79207920792079212</v>
      </c>
      <c r="K36" s="10">
        <f t="shared" si="18"/>
        <v>0.84615384615384615</v>
      </c>
      <c r="L36" s="10">
        <f t="shared" si="18"/>
        <v>0.89312977099236646</v>
      </c>
      <c r="M36" s="10">
        <f t="shared" si="18"/>
        <v>0.90196078431372551</v>
      </c>
      <c r="N36" s="10">
        <f t="shared" si="18"/>
        <v>0.9028571428571428</v>
      </c>
      <c r="O36" s="10">
        <f t="shared" si="18"/>
        <v>0.9128205128205128</v>
      </c>
      <c r="P36" s="10">
        <f t="shared" si="18"/>
        <v>0.90909090909090906</v>
      </c>
      <c r="Q36" s="10">
        <f t="shared" si="18"/>
        <v>0.88209606986899558</v>
      </c>
      <c r="R36" s="10">
        <f t="shared" si="18"/>
        <v>0.92050209205020916</v>
      </c>
    </row>
    <row r="37" spans="5:18">
      <c r="E37" s="1" t="str">
        <f t="shared" si="17"/>
        <v>Robert "Gata" Piechota</v>
      </c>
      <c r="F37" s="10">
        <f t="shared" ref="F37:R37" si="19">F21/F$31</f>
        <v>0.95652173913043481</v>
      </c>
      <c r="G37" s="10">
        <f t="shared" si="19"/>
        <v>0.91111111111111109</v>
      </c>
      <c r="H37" s="10">
        <f t="shared" si="19"/>
        <v>0.93650793650793651</v>
      </c>
      <c r="I37" s="10">
        <f t="shared" si="19"/>
        <v>0.8214285714285714</v>
      </c>
      <c r="J37" s="10">
        <f t="shared" si="19"/>
        <v>0.78217821782178221</v>
      </c>
      <c r="K37" s="10">
        <f t="shared" si="19"/>
        <v>0.82905982905982911</v>
      </c>
      <c r="L37" s="10">
        <f t="shared" si="19"/>
        <v>0.83206106870229013</v>
      </c>
      <c r="M37" s="10">
        <f t="shared" si="19"/>
        <v>0.83660130718954251</v>
      </c>
      <c r="N37" s="10">
        <f t="shared" si="19"/>
        <v>0.82857142857142863</v>
      </c>
      <c r="O37" s="10">
        <f t="shared" si="19"/>
        <v>0.85641025641025637</v>
      </c>
      <c r="P37" s="10">
        <f t="shared" si="19"/>
        <v>0.8133971291866029</v>
      </c>
      <c r="Q37" s="10">
        <f t="shared" si="19"/>
        <v>0.78165938864628826</v>
      </c>
      <c r="R37" s="10">
        <f t="shared" si="19"/>
        <v>0.81589958158995812</v>
      </c>
    </row>
    <row r="38" spans="5:18">
      <c r="E38" s="1" t="str">
        <f t="shared" si="17"/>
        <v>Rafał Augusewicz</v>
      </c>
      <c r="F38" s="10">
        <f t="shared" ref="F38:R38" si="20">F22/F$31</f>
        <v>0.65217391304347827</v>
      </c>
      <c r="G38" s="10">
        <f t="shared" si="20"/>
        <v>0.73333333333333328</v>
      </c>
      <c r="H38" s="10">
        <f t="shared" si="20"/>
        <v>0.77777777777777779</v>
      </c>
      <c r="I38" s="10">
        <f t="shared" si="20"/>
        <v>0.72619047619047616</v>
      </c>
      <c r="J38" s="10">
        <f t="shared" si="20"/>
        <v>0.6633663366336634</v>
      </c>
      <c r="K38" s="10">
        <f t="shared" si="20"/>
        <v>0.63247863247863245</v>
      </c>
      <c r="L38" s="10">
        <f t="shared" si="20"/>
        <v>0.68702290076335881</v>
      </c>
      <c r="M38" s="10">
        <f t="shared" si="20"/>
        <v>0.66666666666666663</v>
      </c>
      <c r="N38" s="10">
        <f t="shared" si="20"/>
        <v>0.64</v>
      </c>
      <c r="O38" s="10">
        <f t="shared" si="20"/>
        <v>0.67179487179487174</v>
      </c>
      <c r="P38" s="10">
        <f t="shared" si="20"/>
        <v>0.63636363636363635</v>
      </c>
      <c r="Q38" s="10">
        <f t="shared" si="20"/>
        <v>0.611353711790393</v>
      </c>
      <c r="R38" s="10">
        <f t="shared" si="20"/>
        <v>0.62343096234309625</v>
      </c>
    </row>
    <row r="39" spans="5:18">
      <c r="E39" s="1" t="str">
        <f t="shared" si="17"/>
        <v>Szogun</v>
      </c>
      <c r="F39" s="10">
        <f t="shared" ref="F39:R39" si="21">F23/F$31</f>
        <v>0.60869565217391308</v>
      </c>
      <c r="G39" s="10">
        <f t="shared" si="21"/>
        <v>0.64444444444444449</v>
      </c>
      <c r="H39" s="10">
        <f t="shared" si="21"/>
        <v>0.58730158730158732</v>
      </c>
      <c r="I39" s="10">
        <f t="shared" si="21"/>
        <v>0.47619047619047616</v>
      </c>
      <c r="J39" s="10">
        <f t="shared" si="21"/>
        <v>0.41584158415841582</v>
      </c>
      <c r="K39" s="10">
        <f t="shared" si="21"/>
        <v>0.4358974358974359</v>
      </c>
      <c r="L39" s="10">
        <f t="shared" si="21"/>
        <v>0.50381679389312972</v>
      </c>
      <c r="M39" s="10">
        <f t="shared" si="21"/>
        <v>0.53594771241830064</v>
      </c>
      <c r="N39" s="10">
        <f t="shared" si="21"/>
        <v>0.54285714285714282</v>
      </c>
      <c r="O39" s="10">
        <f t="shared" si="21"/>
        <v>0.5641025641025641</v>
      </c>
      <c r="P39" s="10">
        <f t="shared" si="21"/>
        <v>0.54545454545454541</v>
      </c>
      <c r="Q39" s="10">
        <f t="shared" si="21"/>
        <v>0.54148471615720528</v>
      </c>
      <c r="R39" s="10">
        <f t="shared" si="21"/>
        <v>0.57322175732217573</v>
      </c>
    </row>
    <row r="40" spans="5:18">
      <c r="E40" s="1" t="str">
        <f t="shared" si="17"/>
        <v>Leszek "Haris" Jęczkowski</v>
      </c>
      <c r="F40" s="10">
        <f t="shared" ref="F40:R40" si="22">F24/F$31</f>
        <v>0.86956521739130432</v>
      </c>
      <c r="G40" s="10">
        <f t="shared" si="22"/>
        <v>0.84444444444444444</v>
      </c>
      <c r="H40" s="10">
        <f t="shared" si="22"/>
        <v>0.80952380952380953</v>
      </c>
      <c r="I40" s="10">
        <f t="shared" si="22"/>
        <v>0.7142857142857143</v>
      </c>
      <c r="J40" s="10">
        <f t="shared" si="22"/>
        <v>0.73267326732673266</v>
      </c>
      <c r="K40" s="10">
        <f t="shared" si="22"/>
        <v>0.71794871794871795</v>
      </c>
      <c r="L40" s="10">
        <f t="shared" si="22"/>
        <v>0.67938931297709926</v>
      </c>
      <c r="M40" s="10">
        <f t="shared" si="22"/>
        <v>0.65359477124183007</v>
      </c>
      <c r="N40" s="10">
        <f t="shared" si="22"/>
        <v>0.60571428571428576</v>
      </c>
      <c r="O40" s="10">
        <f t="shared" si="22"/>
        <v>0.57435897435897432</v>
      </c>
      <c r="P40" s="10">
        <f t="shared" si="22"/>
        <v>0.56459330143540665</v>
      </c>
      <c r="Q40" s="10">
        <f t="shared" si="22"/>
        <v>0.54148471615720528</v>
      </c>
      <c r="R40" s="10">
        <f t="shared" si="22"/>
        <v>0.53556485355648531</v>
      </c>
    </row>
    <row r="41" spans="5:18">
      <c r="E41" s="1" t="str">
        <f t="shared" si="17"/>
        <v>Marlena</v>
      </c>
      <c r="F41" s="10">
        <f t="shared" ref="F41:R41" si="23">F25/F$31</f>
        <v>0.73913043478260865</v>
      </c>
      <c r="G41" s="10">
        <f t="shared" si="23"/>
        <v>0.66666666666666663</v>
      </c>
      <c r="H41" s="10">
        <f t="shared" si="23"/>
        <v>0.52380952380952384</v>
      </c>
      <c r="I41" s="10">
        <f t="shared" si="23"/>
        <v>0.44047619047619047</v>
      </c>
      <c r="J41" s="10">
        <f t="shared" si="23"/>
        <v>0.46534653465346537</v>
      </c>
      <c r="K41" s="10">
        <f t="shared" si="23"/>
        <v>0.40170940170940173</v>
      </c>
      <c r="L41" s="10">
        <f t="shared" si="23"/>
        <v>0.36641221374045801</v>
      </c>
      <c r="M41" s="10">
        <f t="shared" si="23"/>
        <v>0.43790849673202614</v>
      </c>
      <c r="N41" s="10">
        <f t="shared" si="23"/>
        <v>0.47428571428571431</v>
      </c>
      <c r="O41" s="10">
        <f t="shared" si="23"/>
        <v>0.42564102564102563</v>
      </c>
      <c r="P41" s="10">
        <f t="shared" si="23"/>
        <v>0.4354066985645933</v>
      </c>
      <c r="Q41" s="10">
        <f t="shared" si="23"/>
        <v>0.42794759825327511</v>
      </c>
      <c r="R41" s="10">
        <f t="shared" si="23"/>
        <v>0.42677824267782427</v>
      </c>
    </row>
    <row r="42" spans="5:18">
      <c r="E42" s="1" t="str">
        <f t="shared" si="17"/>
        <v>Luiza Ossowska</v>
      </c>
      <c r="F42" s="10">
        <f t="shared" ref="F42:R42" si="24">F26/F$31</f>
        <v>0.65217391304347827</v>
      </c>
      <c r="G42" s="10">
        <f t="shared" si="24"/>
        <v>0.51111111111111107</v>
      </c>
      <c r="H42" s="10">
        <f t="shared" si="24"/>
        <v>0.44444444444444442</v>
      </c>
      <c r="I42" s="10">
        <f t="shared" si="24"/>
        <v>0.33333333333333331</v>
      </c>
      <c r="J42" s="10">
        <f t="shared" si="24"/>
        <v>0.30693069306930693</v>
      </c>
      <c r="K42" s="10">
        <f t="shared" si="24"/>
        <v>0.31623931623931623</v>
      </c>
      <c r="L42" s="10">
        <f t="shared" si="24"/>
        <v>0.29770992366412213</v>
      </c>
      <c r="M42" s="10">
        <f t="shared" si="24"/>
        <v>0.32679738562091504</v>
      </c>
      <c r="N42" s="10">
        <f t="shared" si="24"/>
        <v>0.32</v>
      </c>
      <c r="O42" s="10">
        <f t="shared" si="24"/>
        <v>0.28717948717948716</v>
      </c>
      <c r="P42" s="10">
        <f t="shared" si="24"/>
        <v>0.291866028708134</v>
      </c>
      <c r="Q42" s="10">
        <f t="shared" si="24"/>
        <v>0.30131004366812225</v>
      </c>
      <c r="R42" s="10">
        <f t="shared" si="24"/>
        <v>0.29288702928870292</v>
      </c>
    </row>
    <row r="43" spans="5:18">
      <c r="E43" s="1" t="str">
        <f t="shared" si="17"/>
        <v>Mateusz "Sambor" Labuda</v>
      </c>
      <c r="F43" s="10">
        <f t="shared" ref="F43:R43" si="25">F27/F$31</f>
        <v>0.2608695652173913</v>
      </c>
      <c r="G43" s="10">
        <f t="shared" si="25"/>
        <v>0.31111111111111112</v>
      </c>
      <c r="H43" s="10">
        <f t="shared" si="25"/>
        <v>0.26984126984126983</v>
      </c>
      <c r="I43" s="10">
        <f t="shared" si="25"/>
        <v>0.26190476190476192</v>
      </c>
      <c r="J43" s="10">
        <f t="shared" si="25"/>
        <v>0.23762376237623761</v>
      </c>
      <c r="K43" s="10">
        <f t="shared" si="25"/>
        <v>0.27350427350427353</v>
      </c>
      <c r="L43" s="10">
        <f t="shared" si="25"/>
        <v>0.26717557251908397</v>
      </c>
      <c r="M43" s="10">
        <f t="shared" si="25"/>
        <v>0.29411764705882354</v>
      </c>
      <c r="N43" s="10">
        <f t="shared" si="25"/>
        <v>0.29714285714285715</v>
      </c>
      <c r="O43" s="10">
        <f t="shared" si="25"/>
        <v>0.26666666666666666</v>
      </c>
      <c r="P43" s="10">
        <f t="shared" si="25"/>
        <v>0.27751196172248804</v>
      </c>
      <c r="Q43" s="10">
        <f t="shared" si="25"/>
        <v>0.2576419213973799</v>
      </c>
      <c r="R43" s="10">
        <f t="shared" si="25"/>
        <v>0.28870292887029286</v>
      </c>
    </row>
    <row r="44" spans="5:18">
      <c r="E44" s="1" t="str">
        <f t="shared" si="17"/>
        <v>Dorota Janiszewska</v>
      </c>
      <c r="F44" s="10">
        <f t="shared" ref="F44:R44" si="26">F28/F$31</f>
        <v>0.52173913043478259</v>
      </c>
      <c r="G44" s="10">
        <f t="shared" si="26"/>
        <v>0.55555555555555558</v>
      </c>
      <c r="H44" s="10">
        <f t="shared" si="26"/>
        <v>0.47619047619047616</v>
      </c>
      <c r="I44" s="10">
        <f t="shared" si="26"/>
        <v>0.38095238095238093</v>
      </c>
      <c r="J44" s="10">
        <f t="shared" si="26"/>
        <v>0.37623762376237624</v>
      </c>
      <c r="K44" s="10">
        <f t="shared" si="26"/>
        <v>0.33333333333333331</v>
      </c>
      <c r="L44" s="10">
        <f t="shared" si="26"/>
        <v>0.35877862595419846</v>
      </c>
      <c r="M44" s="10">
        <f t="shared" si="26"/>
        <v>0.32679738562091504</v>
      </c>
      <c r="N44" s="10">
        <f t="shared" si="26"/>
        <v>0.30857142857142855</v>
      </c>
      <c r="O44" s="10">
        <f t="shared" si="26"/>
        <v>0.27692307692307694</v>
      </c>
      <c r="P44" s="10">
        <f t="shared" si="26"/>
        <v>0.291866028708134</v>
      </c>
      <c r="Q44" s="10">
        <f t="shared" si="26"/>
        <v>0.28820960698689957</v>
      </c>
      <c r="R44" s="10">
        <f t="shared" si="26"/>
        <v>0.28451882845188287</v>
      </c>
    </row>
    <row r="45" spans="5:18">
      <c r="E45" s="1" t="str">
        <f t="shared" si="17"/>
        <v>Michał Danes</v>
      </c>
      <c r="F45" s="10">
        <f t="shared" ref="F45:R45" si="27">F29/F$31</f>
        <v>0.60869565217391308</v>
      </c>
      <c r="G45" s="10">
        <f t="shared" si="27"/>
        <v>0.55555555555555558</v>
      </c>
      <c r="H45" s="10">
        <f t="shared" si="27"/>
        <v>0.5714285714285714</v>
      </c>
      <c r="I45" s="10">
        <f t="shared" si="27"/>
        <v>0.47619047619047616</v>
      </c>
      <c r="J45" s="10">
        <f t="shared" si="27"/>
        <v>0.41584158415841582</v>
      </c>
      <c r="K45" s="10">
        <f t="shared" si="27"/>
        <v>0.35897435897435898</v>
      </c>
      <c r="L45" s="10">
        <f t="shared" si="27"/>
        <v>0.36641221374045801</v>
      </c>
      <c r="M45" s="10">
        <f t="shared" si="27"/>
        <v>0.36601307189542481</v>
      </c>
      <c r="N45" s="10">
        <f t="shared" si="27"/>
        <v>0.32571428571428573</v>
      </c>
      <c r="O45" s="10">
        <f t="shared" si="27"/>
        <v>0.29743589743589743</v>
      </c>
      <c r="P45" s="10">
        <f t="shared" si="27"/>
        <v>0.29665071770334928</v>
      </c>
      <c r="Q45" s="10">
        <f t="shared" si="27"/>
        <v>0.27510917030567683</v>
      </c>
      <c r="R45" s="10">
        <f t="shared" si="27"/>
        <v>0.26359832635983266</v>
      </c>
    </row>
    <row r="46" spans="5:18">
      <c r="E46" s="1" t="str">
        <f t="shared" si="17"/>
        <v>Bolek</v>
      </c>
      <c r="F46" s="10">
        <f t="shared" ref="F46:R46" si="28">F30/F$31</f>
        <v>0.82608695652173914</v>
      </c>
      <c r="G46" s="10">
        <f t="shared" si="28"/>
        <v>0.55555555555555558</v>
      </c>
      <c r="H46" s="10">
        <f t="shared" si="28"/>
        <v>0.46031746031746029</v>
      </c>
      <c r="I46" s="10">
        <f t="shared" si="28"/>
        <v>0.36904761904761907</v>
      </c>
      <c r="J46" s="10">
        <f t="shared" si="28"/>
        <v>0.33663366336633666</v>
      </c>
      <c r="K46" s="10">
        <f t="shared" si="28"/>
        <v>0.29059829059829062</v>
      </c>
      <c r="L46" s="10">
        <f t="shared" si="28"/>
        <v>0.29770992366412213</v>
      </c>
      <c r="M46" s="10">
        <f t="shared" si="28"/>
        <v>0.33333333333333331</v>
      </c>
      <c r="N46" s="10">
        <f t="shared" si="28"/>
        <v>0.32</v>
      </c>
      <c r="O46" s="10">
        <f t="shared" si="28"/>
        <v>0.28717948717948716</v>
      </c>
      <c r="P46" s="10">
        <f t="shared" si="28"/>
        <v>0.27272727272727271</v>
      </c>
      <c r="Q46" s="10">
        <f t="shared" si="28"/>
        <v>0.27074235807860264</v>
      </c>
      <c r="R46" s="10">
        <f t="shared" si="28"/>
        <v>0.2594142259414226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X1:AA1"/>
    <mergeCell ref="Q1:Q2"/>
    <mergeCell ref="M1:M2"/>
    <mergeCell ref="N1:N2"/>
    <mergeCell ref="O1:O2"/>
    <mergeCell ref="P1:P2"/>
    <mergeCell ref="R1:R2"/>
    <mergeCell ref="S1:W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Q57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1" width="6.5703125" bestFit="1" customWidth="1"/>
    <col min="12" max="12" width="6.5703125" customWidth="1"/>
    <col min="19" max="19" width="4.85546875" customWidth="1"/>
  </cols>
  <sheetData>
    <row r="1" spans="1:25" ht="14.45" customHeight="1">
      <c r="A1" s="77" t="s">
        <v>0</v>
      </c>
      <c r="B1" s="77" t="s">
        <v>1</v>
      </c>
      <c r="C1" s="77" t="s">
        <v>2</v>
      </c>
      <c r="D1" s="72" t="s">
        <v>3</v>
      </c>
      <c r="E1" s="79" t="s">
        <v>4</v>
      </c>
      <c r="F1" s="72">
        <v>1</v>
      </c>
      <c r="G1" s="72">
        <v>2</v>
      </c>
      <c r="H1" s="72">
        <v>3</v>
      </c>
      <c r="I1" s="72">
        <v>4</v>
      </c>
      <c r="J1" s="72">
        <v>5</v>
      </c>
      <c r="K1" s="72">
        <v>6</v>
      </c>
      <c r="L1" s="69">
        <v>7</v>
      </c>
      <c r="M1" s="70"/>
      <c r="N1" s="70"/>
      <c r="O1" s="70"/>
      <c r="P1" s="70"/>
      <c r="Q1" s="70"/>
      <c r="R1" s="70"/>
      <c r="T1" s="68" t="s">
        <v>32</v>
      </c>
      <c r="U1" s="68"/>
      <c r="V1" s="68"/>
      <c r="W1" s="68"/>
      <c r="X1" s="29" t="s">
        <v>36</v>
      </c>
      <c r="Y1" s="32">
        <f>210+25</f>
        <v>235</v>
      </c>
    </row>
    <row r="2" spans="1:25">
      <c r="A2" s="78"/>
      <c r="B2" s="78"/>
      <c r="C2" s="78"/>
      <c r="D2" s="73"/>
      <c r="E2" s="80"/>
      <c r="F2" s="73"/>
      <c r="G2" s="73"/>
      <c r="H2" s="73"/>
      <c r="I2" s="73"/>
      <c r="J2" s="73"/>
      <c r="K2" s="73"/>
      <c r="L2" s="69"/>
      <c r="M2" s="31">
        <v>0</v>
      </c>
      <c r="N2" s="31">
        <v>1</v>
      </c>
      <c r="O2" s="24">
        <v>2</v>
      </c>
      <c r="P2" s="25">
        <v>3</v>
      </c>
      <c r="Q2" s="26">
        <v>4</v>
      </c>
      <c r="R2" s="27">
        <v>5</v>
      </c>
      <c r="T2" t="s">
        <v>33</v>
      </c>
      <c r="U2" s="8" t="s">
        <v>34</v>
      </c>
      <c r="V2" t="s">
        <v>31</v>
      </c>
      <c r="W2" s="8" t="s">
        <v>34</v>
      </c>
      <c r="X2" t="s">
        <v>35</v>
      </c>
      <c r="Y2" s="8" t="s">
        <v>34</v>
      </c>
    </row>
    <row r="3" spans="1:25">
      <c r="A3" s="11">
        <v>1</v>
      </c>
      <c r="B3" s="13" t="s">
        <v>7</v>
      </c>
      <c r="C3" s="14" t="s">
        <v>5</v>
      </c>
      <c r="D3" s="14" t="s">
        <v>6</v>
      </c>
      <c r="E3" s="15">
        <f>SUM(F3:L3)</f>
        <v>176</v>
      </c>
      <c r="F3" s="19">
        <v>25</v>
      </c>
      <c r="G3" s="19">
        <v>29</v>
      </c>
      <c r="H3" s="20">
        <v>32</v>
      </c>
      <c r="I3" s="19">
        <v>30</v>
      </c>
      <c r="J3" s="19">
        <v>17</v>
      </c>
      <c r="K3" s="19">
        <v>20</v>
      </c>
      <c r="L3" s="20">
        <f>SUM(M3:R3)</f>
        <v>23</v>
      </c>
      <c r="M3" s="20">
        <v>4</v>
      </c>
      <c r="N3" s="20">
        <v>5</v>
      </c>
      <c r="O3" s="20">
        <v>5</v>
      </c>
      <c r="P3" s="20">
        <v>5</v>
      </c>
      <c r="Q3" s="20">
        <v>4</v>
      </c>
      <c r="R3" s="20"/>
      <c r="S3" t="s">
        <v>75</v>
      </c>
      <c r="T3" s="34"/>
      <c r="U3" s="34"/>
      <c r="V3" s="34"/>
      <c r="W3" s="34"/>
      <c r="X3" s="34">
        <f t="shared" ref="X3:X8" si="0">E3-$Y$1</f>
        <v>-59</v>
      </c>
      <c r="Y3" s="54">
        <f t="shared" ref="Y3:Y8" si="1">E3/$Y$1</f>
        <v>0.74893617021276593</v>
      </c>
    </row>
    <row r="4" spans="1:25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5" si="2">SUM(F4:L4)</f>
        <v>145</v>
      </c>
      <c r="F4" s="22">
        <v>20</v>
      </c>
      <c r="G4" s="22">
        <v>24</v>
      </c>
      <c r="H4" s="21">
        <v>19</v>
      </c>
      <c r="I4" s="22">
        <v>26</v>
      </c>
      <c r="J4" s="16">
        <v>13</v>
      </c>
      <c r="K4" s="16">
        <v>21</v>
      </c>
      <c r="L4" s="16">
        <f>SUM(M4:R4)</f>
        <v>22</v>
      </c>
      <c r="M4" s="16">
        <v>4</v>
      </c>
      <c r="N4" s="16">
        <v>5</v>
      </c>
      <c r="O4" s="16">
        <v>4</v>
      </c>
      <c r="P4" s="16">
        <v>5</v>
      </c>
      <c r="Q4" s="16">
        <v>4</v>
      </c>
      <c r="R4" s="16"/>
      <c r="S4" t="s">
        <v>76</v>
      </c>
      <c r="T4" s="34">
        <f>E3-E4</f>
        <v>31</v>
      </c>
      <c r="U4" s="54">
        <f>E4/E3</f>
        <v>0.82386363636363635</v>
      </c>
      <c r="V4" s="34">
        <f>E4-E$3</f>
        <v>-31</v>
      </c>
      <c r="W4" s="54">
        <f>E4/E$3</f>
        <v>0.82386363636363635</v>
      </c>
      <c r="X4" s="34">
        <f t="shared" si="0"/>
        <v>-90</v>
      </c>
      <c r="Y4" s="54">
        <f t="shared" si="1"/>
        <v>0.61702127659574468</v>
      </c>
    </row>
    <row r="5" spans="1:25">
      <c r="A5" s="11">
        <v>3</v>
      </c>
      <c r="B5" s="13" t="s">
        <v>50</v>
      </c>
      <c r="C5" s="14" t="s">
        <v>5</v>
      </c>
      <c r="D5" s="14" t="s">
        <v>10</v>
      </c>
      <c r="E5" s="15">
        <f t="shared" si="2"/>
        <v>87</v>
      </c>
      <c r="F5" s="20">
        <v>4</v>
      </c>
      <c r="G5" s="20">
        <v>21</v>
      </c>
      <c r="H5" s="20">
        <v>19</v>
      </c>
      <c r="I5" s="20">
        <v>21</v>
      </c>
      <c r="J5" s="19">
        <v>10</v>
      </c>
      <c r="K5" s="19">
        <v>6</v>
      </c>
      <c r="L5" s="20">
        <f>SUM(M5:R5)</f>
        <v>6</v>
      </c>
      <c r="M5" s="20">
        <v>5</v>
      </c>
      <c r="N5" s="20">
        <v>1</v>
      </c>
      <c r="O5" s="20"/>
      <c r="P5" s="20"/>
      <c r="Q5" s="20"/>
      <c r="R5" s="20"/>
      <c r="S5" t="s">
        <v>77</v>
      </c>
      <c r="T5" s="34">
        <f>E4-E5</f>
        <v>58</v>
      </c>
      <c r="U5" s="54">
        <f>E5/E4</f>
        <v>0.6</v>
      </c>
      <c r="V5" s="34">
        <f>E5-E$3</f>
        <v>-89</v>
      </c>
      <c r="W5" s="54">
        <f>E5/E$3</f>
        <v>0.49431818181818182</v>
      </c>
      <c r="X5" s="34">
        <f t="shared" si="0"/>
        <v>-148</v>
      </c>
      <c r="Y5" s="54">
        <f t="shared" si="1"/>
        <v>0.37021276595744679</v>
      </c>
    </row>
    <row r="6" spans="1:25">
      <c r="A6" s="11">
        <v>4</v>
      </c>
      <c r="B6" s="13" t="s">
        <v>51</v>
      </c>
      <c r="C6" s="14" t="s">
        <v>52</v>
      </c>
      <c r="D6" s="14" t="s">
        <v>10</v>
      </c>
      <c r="E6" s="15">
        <v>66</v>
      </c>
      <c r="F6" s="21">
        <v>5</v>
      </c>
      <c r="G6" s="21">
        <v>15</v>
      </c>
      <c r="H6" s="21">
        <v>14</v>
      </c>
      <c r="I6" s="21">
        <v>10</v>
      </c>
      <c r="J6" s="21">
        <v>4</v>
      </c>
      <c r="K6" s="21">
        <v>12</v>
      </c>
      <c r="L6" s="16">
        <v>6</v>
      </c>
      <c r="M6" s="16">
        <v>4</v>
      </c>
      <c r="N6" s="16">
        <v>2</v>
      </c>
      <c r="O6" s="16"/>
      <c r="P6" s="16"/>
      <c r="Q6" s="16"/>
      <c r="R6" s="16"/>
      <c r="S6" t="s">
        <v>75</v>
      </c>
      <c r="T6" s="34">
        <f>E5-E6</f>
        <v>21</v>
      </c>
      <c r="U6" s="54">
        <f>E6/E5</f>
        <v>0.75862068965517238</v>
      </c>
      <c r="V6" s="34">
        <f>E6-E$3</f>
        <v>-110</v>
      </c>
      <c r="W6" s="54">
        <f>E6/E$3</f>
        <v>0.375</v>
      </c>
      <c r="X6" s="34">
        <f t="shared" si="0"/>
        <v>-169</v>
      </c>
      <c r="Y6" s="54">
        <f t="shared" si="1"/>
        <v>0.28085106382978725</v>
      </c>
    </row>
    <row r="7" spans="1:25">
      <c r="A7" s="11">
        <v>5</v>
      </c>
      <c r="B7" s="13" t="s">
        <v>48</v>
      </c>
      <c r="C7" s="14" t="s">
        <v>49</v>
      </c>
      <c r="D7" s="14" t="s">
        <v>10</v>
      </c>
      <c r="E7" s="15">
        <v>63</v>
      </c>
      <c r="F7" s="20">
        <v>7</v>
      </c>
      <c r="G7" s="20">
        <v>6</v>
      </c>
      <c r="H7" s="20">
        <v>15</v>
      </c>
      <c r="I7" s="20">
        <v>11</v>
      </c>
      <c r="J7" s="20">
        <v>0</v>
      </c>
      <c r="K7" s="20">
        <v>11</v>
      </c>
      <c r="L7" s="20">
        <v>13</v>
      </c>
      <c r="M7" s="20">
        <v>3</v>
      </c>
      <c r="N7" s="20">
        <v>5</v>
      </c>
      <c r="O7" s="20">
        <v>5</v>
      </c>
      <c r="P7" s="20"/>
      <c r="Q7" s="20"/>
      <c r="R7" s="20"/>
      <c r="S7" t="s">
        <v>77</v>
      </c>
      <c r="T7" s="34">
        <f>E6-E7</f>
        <v>3</v>
      </c>
      <c r="U7" s="54">
        <f>E7/E6</f>
        <v>0.95454545454545459</v>
      </c>
      <c r="V7" s="34">
        <f>E7-E$3</f>
        <v>-113</v>
      </c>
      <c r="W7" s="54">
        <f>E7/E$3</f>
        <v>0.35795454545454547</v>
      </c>
      <c r="X7" s="34">
        <f t="shared" si="0"/>
        <v>-172</v>
      </c>
      <c r="Y7" s="54">
        <f t="shared" si="1"/>
        <v>0.26808510638297872</v>
      </c>
    </row>
    <row r="8" spans="1:25">
      <c r="A8" s="11">
        <v>6</v>
      </c>
      <c r="B8" s="13" t="s">
        <v>24</v>
      </c>
      <c r="C8" s="14" t="s">
        <v>5</v>
      </c>
      <c r="D8" s="14" t="s">
        <v>8</v>
      </c>
      <c r="E8" s="15">
        <v>59</v>
      </c>
      <c r="F8" s="21">
        <v>13</v>
      </c>
      <c r="G8" s="21">
        <v>15</v>
      </c>
      <c r="H8" s="21">
        <v>15</v>
      </c>
      <c r="I8" s="21">
        <v>1</v>
      </c>
      <c r="J8" s="21">
        <v>7</v>
      </c>
      <c r="K8" s="21">
        <v>8</v>
      </c>
      <c r="L8" s="21">
        <v>0</v>
      </c>
      <c r="M8" s="21"/>
      <c r="N8" s="21"/>
      <c r="O8" s="21"/>
      <c r="P8" s="21"/>
      <c r="Q8" s="21"/>
      <c r="R8" s="21"/>
      <c r="S8" t="s">
        <v>75</v>
      </c>
      <c r="T8" s="34">
        <f>E7-E8</f>
        <v>4</v>
      </c>
      <c r="U8" s="54">
        <f>E8/E7</f>
        <v>0.93650793650793651</v>
      </c>
      <c r="V8" s="34">
        <f>E8-E$3</f>
        <v>-117</v>
      </c>
      <c r="W8" s="54">
        <f>E8/E$3</f>
        <v>0.33522727272727271</v>
      </c>
      <c r="X8" s="34">
        <f t="shared" si="0"/>
        <v>-176</v>
      </c>
      <c r="Y8" s="54">
        <f t="shared" si="1"/>
        <v>0.25106382978723402</v>
      </c>
    </row>
    <row r="9" spans="1:25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25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5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5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/>
    </row>
    <row r="13" spans="1:25">
      <c r="A13" s="6" t="s">
        <v>8</v>
      </c>
      <c r="B13" s="7" t="s">
        <v>16</v>
      </c>
      <c r="D13" s="2"/>
      <c r="F13" s="2">
        <f>SUM($F3:F3)</f>
        <v>25</v>
      </c>
      <c r="G13" s="2">
        <f>SUM($F3:G3)</f>
        <v>54</v>
      </c>
      <c r="H13" s="2">
        <f>SUM($F3:H3)</f>
        <v>86</v>
      </c>
      <c r="I13" s="2">
        <f>SUM($F3:I3)</f>
        <v>116</v>
      </c>
      <c r="J13" s="2">
        <f>SUM($F3:J3)</f>
        <v>133</v>
      </c>
      <c r="K13" s="2">
        <f>SUM($F3:K3)</f>
        <v>153</v>
      </c>
      <c r="L13" s="2">
        <f>SUM($F3:L3)</f>
        <v>176</v>
      </c>
      <c r="M13" s="2"/>
    </row>
    <row r="14" spans="1:25">
      <c r="A14" s="6" t="s">
        <v>6</v>
      </c>
      <c r="B14" s="5" t="s">
        <v>17</v>
      </c>
      <c r="D14" s="2"/>
      <c r="F14" s="2">
        <f>SUM($F4:F4)</f>
        <v>20</v>
      </c>
      <c r="G14" s="2">
        <f>SUM($F4:G4)</f>
        <v>44</v>
      </c>
      <c r="H14" s="2">
        <f>SUM($F4:H4)</f>
        <v>63</v>
      </c>
      <c r="I14" s="2">
        <f>SUM($F4:I4)</f>
        <v>89</v>
      </c>
      <c r="J14" s="2">
        <f>SUM($F4:J4)</f>
        <v>102</v>
      </c>
      <c r="K14" s="2">
        <f>SUM($F4:K4)</f>
        <v>123</v>
      </c>
      <c r="L14" s="2">
        <f>SUM($F4:L4)</f>
        <v>145</v>
      </c>
      <c r="M14" s="2"/>
    </row>
    <row r="15" spans="1:25">
      <c r="A15" s="6" t="s">
        <v>18</v>
      </c>
      <c r="B15" s="5" t="s">
        <v>19</v>
      </c>
      <c r="D15" s="2"/>
      <c r="F15" s="2">
        <f>SUM($F5:F5)</f>
        <v>4</v>
      </c>
      <c r="G15" s="2">
        <f>SUM($F5:G5)</f>
        <v>25</v>
      </c>
      <c r="H15" s="2">
        <f>SUM($F5:H5)</f>
        <v>44</v>
      </c>
      <c r="I15" s="2">
        <f>SUM($F5:I5)</f>
        <v>65</v>
      </c>
      <c r="J15" s="2">
        <f>SUM($F5:J5)</f>
        <v>75</v>
      </c>
      <c r="K15" s="2">
        <f>SUM($F5:K5)</f>
        <v>81</v>
      </c>
      <c r="L15" s="2">
        <f>SUM($F5:L5)</f>
        <v>87</v>
      </c>
      <c r="M15" s="2"/>
    </row>
    <row r="16" spans="1:25">
      <c r="A16" s="6" t="s">
        <v>20</v>
      </c>
      <c r="B16" s="7" t="s">
        <v>21</v>
      </c>
      <c r="D16" s="2"/>
      <c r="F16" s="2">
        <f>SUM($F6:F6)</f>
        <v>5</v>
      </c>
      <c r="G16" s="2">
        <f>SUM($F6:G6)</f>
        <v>20</v>
      </c>
      <c r="H16" s="2">
        <f>SUM($F6:H6)</f>
        <v>34</v>
      </c>
      <c r="I16" s="2">
        <f>SUM($F6:I6)</f>
        <v>44</v>
      </c>
      <c r="J16" s="2">
        <f>SUM($F6:J6)</f>
        <v>48</v>
      </c>
      <c r="K16" s="2">
        <f>SUM($F6:K6)</f>
        <v>60</v>
      </c>
      <c r="L16" s="2">
        <f>SUM($F6:L6)</f>
        <v>66</v>
      </c>
      <c r="M16" s="2"/>
    </row>
    <row r="17" spans="1:27">
      <c r="A17" s="8"/>
      <c r="D17" s="2"/>
      <c r="F17" s="2">
        <f>SUM($F7:F7)</f>
        <v>7</v>
      </c>
      <c r="G17" s="2">
        <f>SUM($F7:G7)</f>
        <v>13</v>
      </c>
      <c r="H17" s="2">
        <f>SUM($F7:H7)</f>
        <v>28</v>
      </c>
      <c r="I17" s="2">
        <f>SUM($F7:I7)</f>
        <v>39</v>
      </c>
      <c r="J17" s="2">
        <f>SUM($F7:J7)</f>
        <v>39</v>
      </c>
      <c r="K17" s="2">
        <f>SUM($F7:K7)</f>
        <v>50</v>
      </c>
      <c r="L17" s="2">
        <f>SUM($F7:L7)</f>
        <v>63</v>
      </c>
      <c r="M17" s="2"/>
    </row>
    <row r="18" spans="1:27">
      <c r="A18" s="8"/>
      <c r="B18" s="5" t="s">
        <v>22</v>
      </c>
      <c r="D18" s="2"/>
      <c r="F18" s="2">
        <f>SUM($F8:F8)</f>
        <v>13</v>
      </c>
      <c r="G18" s="2">
        <f>SUM($F8:G8)</f>
        <v>28</v>
      </c>
      <c r="H18" s="2">
        <f>SUM($F8:H8)</f>
        <v>43</v>
      </c>
      <c r="I18" s="2">
        <f>SUM($F8:I8)</f>
        <v>44</v>
      </c>
      <c r="J18" s="2">
        <f>SUM($F8:J8)</f>
        <v>51</v>
      </c>
      <c r="K18" s="2">
        <f>SUM($F8:K8)</f>
        <v>59</v>
      </c>
      <c r="L18" s="2">
        <f>SUM($F8:L8)</f>
        <v>59</v>
      </c>
      <c r="M18" s="2"/>
    </row>
    <row r="19" spans="1:27">
      <c r="F19" s="2">
        <f t="shared" ref="F19:L19" si="3">MAX(F13:F18)</f>
        <v>25</v>
      </c>
      <c r="G19" s="2">
        <f t="shared" si="3"/>
        <v>54</v>
      </c>
      <c r="H19" s="2">
        <f t="shared" si="3"/>
        <v>86</v>
      </c>
      <c r="I19" s="2">
        <f t="shared" si="3"/>
        <v>116</v>
      </c>
      <c r="J19" s="2">
        <f t="shared" si="3"/>
        <v>133</v>
      </c>
      <c r="K19" s="2">
        <f t="shared" si="3"/>
        <v>153</v>
      </c>
      <c r="L19" s="2">
        <f t="shared" si="3"/>
        <v>176</v>
      </c>
      <c r="M19" s="2"/>
    </row>
    <row r="20" spans="1:27">
      <c r="F20" s="2"/>
      <c r="G20" s="2"/>
      <c r="H20" s="2"/>
      <c r="I20" s="2"/>
      <c r="J20" s="2"/>
      <c r="K20" s="2"/>
      <c r="L20" s="2"/>
      <c r="M20" s="2"/>
    </row>
    <row r="21" spans="1:27">
      <c r="F21" s="9"/>
      <c r="G21" s="9"/>
      <c r="H21" s="2"/>
      <c r="I21" s="9"/>
      <c r="J21" s="4"/>
      <c r="K21" s="4"/>
      <c r="L21" s="4"/>
    </row>
    <row r="22" spans="1:27">
      <c r="E22" s="1" t="str">
        <f t="shared" ref="E22:E27" si="4">B3</f>
        <v>Krzysztof "FAZIK" Brzeziński</v>
      </c>
      <c r="F22" s="10">
        <f t="shared" ref="F22:L27" si="5">F13/F$19</f>
        <v>1</v>
      </c>
      <c r="G22" s="10">
        <f t="shared" si="5"/>
        <v>1</v>
      </c>
      <c r="H22" s="10">
        <f t="shared" si="5"/>
        <v>1</v>
      </c>
      <c r="I22" s="10">
        <f t="shared" si="5"/>
        <v>1</v>
      </c>
      <c r="J22" s="10">
        <f t="shared" si="5"/>
        <v>1</v>
      </c>
      <c r="K22" s="10">
        <f t="shared" si="5"/>
        <v>1</v>
      </c>
      <c r="L22" s="10">
        <f t="shared" si="5"/>
        <v>1</v>
      </c>
      <c r="M22" s="10"/>
    </row>
    <row r="23" spans="1:27">
      <c r="E23" s="1" t="str">
        <f t="shared" si="4"/>
        <v>Robert Stańczyk</v>
      </c>
      <c r="F23" s="10">
        <f t="shared" si="5"/>
        <v>0.8</v>
      </c>
      <c r="G23" s="10">
        <f t="shared" si="5"/>
        <v>0.81481481481481477</v>
      </c>
      <c r="H23" s="10">
        <f t="shared" si="5"/>
        <v>0.73255813953488369</v>
      </c>
      <c r="I23" s="10">
        <f t="shared" si="5"/>
        <v>0.76724137931034486</v>
      </c>
      <c r="J23" s="10">
        <f t="shared" si="5"/>
        <v>0.76691729323308266</v>
      </c>
      <c r="K23" s="10">
        <f t="shared" si="5"/>
        <v>0.80392156862745101</v>
      </c>
      <c r="L23" s="10">
        <f t="shared" si="5"/>
        <v>0.82386363636363635</v>
      </c>
      <c r="M23" s="10"/>
    </row>
    <row r="24" spans="1:27">
      <c r="E24" s="1" t="str">
        <f t="shared" si="4"/>
        <v>Robert "Hiszpan" Janik</v>
      </c>
      <c r="F24" s="10">
        <f t="shared" si="5"/>
        <v>0.16</v>
      </c>
      <c r="G24" s="10">
        <f t="shared" si="5"/>
        <v>0.46296296296296297</v>
      </c>
      <c r="H24" s="10">
        <f t="shared" si="5"/>
        <v>0.51162790697674421</v>
      </c>
      <c r="I24" s="10">
        <f t="shared" si="5"/>
        <v>0.56034482758620685</v>
      </c>
      <c r="J24" s="10">
        <f t="shared" si="5"/>
        <v>0.56390977443609025</v>
      </c>
      <c r="K24" s="10">
        <f t="shared" si="5"/>
        <v>0.52941176470588236</v>
      </c>
      <c r="L24" s="10">
        <f t="shared" si="5"/>
        <v>0.49431818181818182</v>
      </c>
      <c r="M24" s="10"/>
    </row>
    <row r="25" spans="1:27">
      <c r="E25" s="1" t="str">
        <f t="shared" si="4"/>
        <v>Ania "Talvi" Kleniewska</v>
      </c>
      <c r="F25" s="10">
        <f t="shared" si="5"/>
        <v>0.2</v>
      </c>
      <c r="G25" s="10">
        <f t="shared" si="5"/>
        <v>0.37037037037037035</v>
      </c>
      <c r="H25" s="10">
        <f t="shared" si="5"/>
        <v>0.39534883720930231</v>
      </c>
      <c r="I25" s="10">
        <f t="shared" si="5"/>
        <v>0.37931034482758619</v>
      </c>
      <c r="J25" s="10">
        <f t="shared" si="5"/>
        <v>0.36090225563909772</v>
      </c>
      <c r="K25" s="10">
        <f t="shared" si="5"/>
        <v>0.39215686274509803</v>
      </c>
      <c r="L25" s="10">
        <f t="shared" si="5"/>
        <v>0.375</v>
      </c>
      <c r="M25" s="10"/>
    </row>
    <row r="26" spans="1:27">
      <c r="E26" s="1" t="str">
        <f t="shared" si="4"/>
        <v>Mateusz "Sambor" Labuda</v>
      </c>
      <c r="F26" s="10">
        <f t="shared" si="5"/>
        <v>0.28000000000000003</v>
      </c>
      <c r="G26" s="10">
        <f t="shared" si="5"/>
        <v>0.24074074074074073</v>
      </c>
      <c r="H26" s="10">
        <f t="shared" si="5"/>
        <v>0.32558139534883723</v>
      </c>
      <c r="I26" s="10">
        <f t="shared" si="5"/>
        <v>0.33620689655172414</v>
      </c>
      <c r="J26" s="10">
        <f t="shared" si="5"/>
        <v>0.2932330827067669</v>
      </c>
      <c r="K26" s="10">
        <f t="shared" si="5"/>
        <v>0.32679738562091504</v>
      </c>
      <c r="L26" s="10">
        <f t="shared" si="5"/>
        <v>0.35795454545454547</v>
      </c>
      <c r="M26" s="10"/>
    </row>
    <row r="27" spans="1:27">
      <c r="E27" s="1" t="str">
        <f t="shared" si="4"/>
        <v>Dorota Janiszewska</v>
      </c>
      <c r="F27" s="10">
        <f t="shared" si="5"/>
        <v>0.52</v>
      </c>
      <c r="G27" s="10">
        <f t="shared" si="5"/>
        <v>0.51851851851851849</v>
      </c>
      <c r="H27" s="10">
        <f t="shared" si="5"/>
        <v>0.5</v>
      </c>
      <c r="I27" s="10">
        <f t="shared" si="5"/>
        <v>0.37931034482758619</v>
      </c>
      <c r="J27" s="10">
        <f t="shared" si="5"/>
        <v>0.38345864661654133</v>
      </c>
      <c r="K27" s="10">
        <f t="shared" si="5"/>
        <v>0.38562091503267976</v>
      </c>
      <c r="L27" s="10">
        <f t="shared" si="5"/>
        <v>0.33522727272727271</v>
      </c>
      <c r="M27" s="10"/>
    </row>
    <row r="29" spans="1:27">
      <c r="A29" t="s">
        <v>56</v>
      </c>
    </row>
    <row r="30" spans="1:27" ht="15.75" thickBot="1">
      <c r="A30" s="77" t="s">
        <v>0</v>
      </c>
      <c r="B30" s="77" t="s">
        <v>1</v>
      </c>
      <c r="C30" s="77" t="s">
        <v>2</v>
      </c>
      <c r="D30" s="72" t="s">
        <v>3</v>
      </c>
      <c r="E30" s="79" t="s">
        <v>4</v>
      </c>
      <c r="F30" t="s">
        <v>57</v>
      </c>
      <c r="L30" t="s">
        <v>55</v>
      </c>
      <c r="S30" t="s">
        <v>54</v>
      </c>
      <c r="Z30" t="s">
        <v>68</v>
      </c>
    </row>
    <row r="31" spans="1:27" ht="15.75" thickBot="1">
      <c r="A31" s="78"/>
      <c r="B31" s="78"/>
      <c r="C31" s="78"/>
      <c r="D31" s="73"/>
      <c r="E31" s="80"/>
      <c r="F31" s="33" t="s">
        <v>42</v>
      </c>
      <c r="G31" s="59" t="s">
        <v>43</v>
      </c>
      <c r="H31" s="60" t="s">
        <v>44</v>
      </c>
      <c r="I31" s="26" t="s">
        <v>45</v>
      </c>
      <c r="J31" s="62" t="s">
        <v>46</v>
      </c>
      <c r="L31" s="56" t="s">
        <v>42</v>
      </c>
      <c r="M31" s="33" t="s">
        <v>43</v>
      </c>
      <c r="N31" s="33" t="s">
        <v>44</v>
      </c>
      <c r="O31" s="33" t="s">
        <v>45</v>
      </c>
      <c r="P31" s="63" t="s">
        <v>46</v>
      </c>
      <c r="Q31" s="64" t="s">
        <v>4</v>
      </c>
      <c r="R31" s="61"/>
      <c r="S31" s="56" t="s">
        <v>42</v>
      </c>
      <c r="T31" s="33" t="s">
        <v>43</v>
      </c>
      <c r="U31" s="33" t="s">
        <v>44</v>
      </c>
      <c r="V31" s="33" t="s">
        <v>45</v>
      </c>
      <c r="W31" s="33" t="s">
        <v>46</v>
      </c>
      <c r="X31" s="33" t="s">
        <v>4</v>
      </c>
    </row>
    <row r="32" spans="1:27" ht="15.75" thickBot="1">
      <c r="A32" s="11">
        <v>1</v>
      </c>
      <c r="B32" s="13" t="s">
        <v>7</v>
      </c>
      <c r="C32" s="14" t="s">
        <v>5</v>
      </c>
      <c r="D32" s="14" t="s">
        <v>6</v>
      </c>
      <c r="E32" s="15">
        <f t="shared" ref="E32:E37" si="6">Q32</f>
        <v>254</v>
      </c>
      <c r="F32" s="33">
        <v>0</v>
      </c>
      <c r="G32" s="33">
        <v>2</v>
      </c>
      <c r="H32" s="33">
        <v>10</v>
      </c>
      <c r="I32" s="33">
        <v>18</v>
      </c>
      <c r="J32" s="56">
        <v>14</v>
      </c>
      <c r="L32" s="56"/>
      <c r="M32" s="33">
        <v>9</v>
      </c>
      <c r="N32" s="33">
        <v>35</v>
      </c>
      <c r="O32" s="33">
        <v>98</v>
      </c>
      <c r="P32" s="63">
        <v>112</v>
      </c>
      <c r="Q32" s="64">
        <v>254</v>
      </c>
      <c r="R32" s="61"/>
      <c r="S32" s="56">
        <v>0</v>
      </c>
      <c r="T32" s="33">
        <v>7</v>
      </c>
      <c r="U32" s="33">
        <v>45</v>
      </c>
      <c r="V32" s="33">
        <v>99</v>
      </c>
      <c r="W32" s="33">
        <v>91</v>
      </c>
      <c r="X32" s="33">
        <v>242</v>
      </c>
      <c r="Z32" s="55">
        <f t="shared" ref="Z32:Z37" si="7">Q32/X32</f>
        <v>1.0495867768595042</v>
      </c>
      <c r="AA32" s="52" t="s">
        <v>69</v>
      </c>
    </row>
    <row r="33" spans="1:95" ht="15.75" thickBot="1">
      <c r="A33" s="11">
        <v>2</v>
      </c>
      <c r="B33" s="17" t="s">
        <v>9</v>
      </c>
      <c r="C33" s="12" t="s">
        <v>5</v>
      </c>
      <c r="D33" s="18" t="s">
        <v>10</v>
      </c>
      <c r="E33" s="15">
        <f t="shared" si="6"/>
        <v>246</v>
      </c>
      <c r="F33" s="33">
        <v>3</v>
      </c>
      <c r="G33" s="33">
        <v>4</v>
      </c>
      <c r="H33" s="33">
        <v>14</v>
      </c>
      <c r="I33" s="33">
        <v>13</v>
      </c>
      <c r="J33" s="56">
        <v>8</v>
      </c>
      <c r="L33" s="56">
        <v>10</v>
      </c>
      <c r="M33" s="33">
        <v>16</v>
      </c>
      <c r="N33" s="33">
        <v>78</v>
      </c>
      <c r="O33" s="33">
        <v>92</v>
      </c>
      <c r="P33" s="63">
        <v>50</v>
      </c>
      <c r="Q33" s="64">
        <v>246</v>
      </c>
      <c r="R33" s="61"/>
      <c r="S33" s="56">
        <v>7.5</v>
      </c>
      <c r="T33" s="33">
        <v>14</v>
      </c>
      <c r="U33" s="33">
        <v>63</v>
      </c>
      <c r="V33" s="33">
        <v>71.5</v>
      </c>
      <c r="W33" s="33">
        <v>52</v>
      </c>
      <c r="X33" s="33">
        <v>208</v>
      </c>
      <c r="Z33" s="55">
        <f t="shared" si="7"/>
        <v>1.1826923076923077</v>
      </c>
      <c r="AA33" s="52" t="s">
        <v>70</v>
      </c>
    </row>
    <row r="34" spans="1:95" ht="15.75" thickBot="1">
      <c r="A34" s="11">
        <v>3</v>
      </c>
      <c r="B34" s="13" t="s">
        <v>50</v>
      </c>
      <c r="C34" s="14" t="s">
        <v>5</v>
      </c>
      <c r="D34" s="14" t="s">
        <v>10</v>
      </c>
      <c r="E34" s="15">
        <f t="shared" si="6"/>
        <v>147</v>
      </c>
      <c r="F34" s="33">
        <v>6</v>
      </c>
      <c r="G34" s="33">
        <v>5</v>
      </c>
      <c r="H34" s="33">
        <v>9</v>
      </c>
      <c r="I34" s="33">
        <v>7</v>
      </c>
      <c r="J34" s="56">
        <v>4</v>
      </c>
      <c r="L34" s="56">
        <v>19</v>
      </c>
      <c r="M34" s="33">
        <v>25</v>
      </c>
      <c r="N34" s="33">
        <v>39</v>
      </c>
      <c r="O34" s="33">
        <v>39</v>
      </c>
      <c r="P34" s="63">
        <v>25</v>
      </c>
      <c r="Q34" s="64">
        <v>147</v>
      </c>
      <c r="R34" s="61"/>
      <c r="S34" s="56">
        <v>15</v>
      </c>
      <c r="T34" s="33">
        <v>17.5</v>
      </c>
      <c r="U34" s="33">
        <v>40.5</v>
      </c>
      <c r="V34" s="33">
        <v>38.5</v>
      </c>
      <c r="W34" s="33">
        <v>26</v>
      </c>
      <c r="X34" s="33">
        <v>137.5</v>
      </c>
      <c r="Z34" s="55">
        <f t="shared" si="7"/>
        <v>1.0690909090909091</v>
      </c>
      <c r="AA34" s="52" t="s">
        <v>71</v>
      </c>
    </row>
    <row r="35" spans="1:95" ht="15.75" thickBot="1">
      <c r="A35" s="11">
        <v>4</v>
      </c>
      <c r="B35" s="13" t="s">
        <v>48</v>
      </c>
      <c r="C35" s="14" t="s">
        <v>49</v>
      </c>
      <c r="D35" s="14" t="s">
        <v>10</v>
      </c>
      <c r="E35" s="15">
        <f t="shared" si="6"/>
        <v>108</v>
      </c>
      <c r="F35" s="33">
        <v>6</v>
      </c>
      <c r="G35" s="33">
        <v>7</v>
      </c>
      <c r="H35" s="33">
        <v>3</v>
      </c>
      <c r="I35" s="33">
        <v>6</v>
      </c>
      <c r="J35" s="56">
        <v>2</v>
      </c>
      <c r="L35" s="56">
        <v>16</v>
      </c>
      <c r="M35" s="33">
        <v>24</v>
      </c>
      <c r="N35" s="33">
        <v>18</v>
      </c>
      <c r="O35" s="33">
        <v>43</v>
      </c>
      <c r="P35" s="63">
        <v>7</v>
      </c>
      <c r="Q35" s="64">
        <v>108</v>
      </c>
      <c r="R35" s="61"/>
      <c r="S35" s="56">
        <v>15</v>
      </c>
      <c r="T35" s="33">
        <v>24.5</v>
      </c>
      <c r="U35" s="33">
        <v>13.5</v>
      </c>
      <c r="V35" s="33">
        <v>33</v>
      </c>
      <c r="W35" s="33">
        <v>13</v>
      </c>
      <c r="X35" s="33">
        <v>99</v>
      </c>
      <c r="Z35" s="55">
        <f t="shared" si="7"/>
        <v>1.0909090909090908</v>
      </c>
      <c r="AA35" s="52" t="s">
        <v>72</v>
      </c>
    </row>
    <row r="36" spans="1:95" ht="15.75" thickBot="1">
      <c r="A36" s="11">
        <v>5</v>
      </c>
      <c r="B36" s="13" t="s">
        <v>24</v>
      </c>
      <c r="C36" s="14" t="s">
        <v>5</v>
      </c>
      <c r="D36" s="14" t="s">
        <v>8</v>
      </c>
      <c r="E36" s="15">
        <f t="shared" si="6"/>
        <v>107</v>
      </c>
      <c r="F36" s="33">
        <v>7</v>
      </c>
      <c r="G36" s="33">
        <v>6</v>
      </c>
      <c r="H36" s="33">
        <v>7</v>
      </c>
      <c r="I36" s="33">
        <v>5</v>
      </c>
      <c r="J36" s="56">
        <v>0</v>
      </c>
      <c r="L36" s="56">
        <v>20</v>
      </c>
      <c r="M36" s="33">
        <v>21</v>
      </c>
      <c r="N36" s="33">
        <v>34</v>
      </c>
      <c r="O36" s="33">
        <v>32</v>
      </c>
      <c r="P36" s="63"/>
      <c r="Q36" s="64">
        <v>107</v>
      </c>
      <c r="R36" s="61"/>
      <c r="S36" s="56">
        <v>17.5</v>
      </c>
      <c r="T36" s="33">
        <v>21</v>
      </c>
      <c r="U36" s="33">
        <v>31.5</v>
      </c>
      <c r="V36" s="33">
        <v>27.5</v>
      </c>
      <c r="W36" s="33">
        <v>0</v>
      </c>
      <c r="X36" s="33">
        <v>97.5</v>
      </c>
      <c r="Z36" s="55">
        <f t="shared" si="7"/>
        <v>1.0974358974358975</v>
      </c>
      <c r="AA36" s="52" t="s">
        <v>73</v>
      </c>
    </row>
    <row r="37" spans="1:95" ht="15.75" thickBot="1">
      <c r="A37" s="11">
        <v>6</v>
      </c>
      <c r="B37" s="13" t="s">
        <v>51</v>
      </c>
      <c r="C37" s="14" t="s">
        <v>52</v>
      </c>
      <c r="D37" s="14" t="s">
        <v>10</v>
      </c>
      <c r="E37" s="15">
        <f t="shared" si="6"/>
        <v>94</v>
      </c>
      <c r="F37" s="33">
        <v>8</v>
      </c>
      <c r="G37" s="33">
        <v>4</v>
      </c>
      <c r="H37" s="33">
        <v>3</v>
      </c>
      <c r="I37" s="33">
        <v>10</v>
      </c>
      <c r="J37" s="56">
        <v>2</v>
      </c>
      <c r="L37" s="56">
        <v>24</v>
      </c>
      <c r="M37" s="33">
        <v>9</v>
      </c>
      <c r="N37" s="33">
        <v>7</v>
      </c>
      <c r="O37" s="33">
        <v>45</v>
      </c>
      <c r="P37" s="63">
        <v>9</v>
      </c>
      <c r="Q37" s="64">
        <v>94</v>
      </c>
      <c r="R37" s="61"/>
      <c r="S37" s="56">
        <v>20</v>
      </c>
      <c r="T37" s="33">
        <v>14</v>
      </c>
      <c r="U37" s="33">
        <v>13.5</v>
      </c>
      <c r="V37" s="33">
        <v>55</v>
      </c>
      <c r="W37" s="33">
        <v>13</v>
      </c>
      <c r="X37" s="33">
        <v>115.5</v>
      </c>
      <c r="Z37" s="55">
        <f t="shared" si="7"/>
        <v>0.81385281385281383</v>
      </c>
      <c r="AA37" s="53" t="s">
        <v>74</v>
      </c>
    </row>
    <row r="39" spans="1:95">
      <c r="A39" t="s">
        <v>58</v>
      </c>
    </row>
    <row r="40" spans="1:95">
      <c r="A40" s="77" t="s">
        <v>0</v>
      </c>
      <c r="B40" s="77" t="s">
        <v>1</v>
      </c>
      <c r="C40" s="77" t="s">
        <v>2</v>
      </c>
      <c r="D40" s="72" t="s">
        <v>3</v>
      </c>
      <c r="E40" s="81" t="s">
        <v>53</v>
      </c>
      <c r="F40" s="83">
        <v>1</v>
      </c>
      <c r="G40" s="84"/>
      <c r="H40" s="84"/>
      <c r="I40" s="84"/>
      <c r="J40" s="84"/>
      <c r="K40" s="84"/>
      <c r="L40" s="84"/>
      <c r="M40" s="84"/>
      <c r="N40" s="84"/>
      <c r="O40" s="83">
        <v>2</v>
      </c>
      <c r="P40" s="84"/>
      <c r="Q40" s="84"/>
      <c r="R40" s="84"/>
      <c r="S40" s="84"/>
      <c r="T40" s="84"/>
      <c r="U40" s="84"/>
      <c r="V40" s="84"/>
      <c r="W40" s="84"/>
      <c r="X40" s="83">
        <v>3</v>
      </c>
      <c r="Y40" s="84"/>
      <c r="Z40" s="84"/>
      <c r="AA40" s="84"/>
      <c r="AB40" s="84"/>
      <c r="AC40" s="84"/>
      <c r="AD40" s="84"/>
      <c r="AE40" s="84"/>
      <c r="AF40" s="84"/>
      <c r="AG40" s="83">
        <v>4</v>
      </c>
      <c r="AH40" s="84"/>
      <c r="AI40" s="84"/>
      <c r="AJ40" s="84"/>
      <c r="AK40" s="84"/>
      <c r="AL40" s="84"/>
      <c r="AM40" s="84"/>
      <c r="AN40" s="84"/>
      <c r="AO40" s="84"/>
      <c r="AP40" s="83">
        <v>5</v>
      </c>
      <c r="AQ40" s="84"/>
      <c r="AR40" s="84"/>
      <c r="AS40" s="84"/>
      <c r="AT40" s="84"/>
      <c r="AU40" s="84"/>
      <c r="AV40" s="84"/>
      <c r="AW40" s="84"/>
      <c r="AX40" s="84"/>
      <c r="AY40" s="83">
        <v>6</v>
      </c>
      <c r="AZ40" s="84"/>
      <c r="BA40" s="84"/>
      <c r="BB40" s="84"/>
      <c r="BC40" s="84"/>
      <c r="BD40" s="84"/>
      <c r="BE40" s="84"/>
      <c r="BF40" s="84"/>
      <c r="BG40" s="84"/>
      <c r="BH40" s="83">
        <v>7</v>
      </c>
      <c r="BI40" s="84"/>
      <c r="BJ40" s="84"/>
      <c r="BK40" s="84"/>
      <c r="BL40" s="84"/>
      <c r="BM40" s="84"/>
      <c r="BN40" s="84"/>
      <c r="BO40" s="84"/>
      <c r="BP40" s="84"/>
      <c r="BQ40" s="83" t="s">
        <v>39</v>
      </c>
      <c r="BR40" s="84"/>
      <c r="BS40" s="84"/>
      <c r="BT40" s="84"/>
      <c r="BU40" s="84"/>
      <c r="BV40" s="84"/>
      <c r="BW40" s="84"/>
      <c r="BX40" s="84"/>
      <c r="BY40" s="84"/>
      <c r="BZ40" s="83" t="s">
        <v>40</v>
      </c>
      <c r="CA40" s="84"/>
      <c r="CB40" s="84"/>
      <c r="CC40" s="84"/>
      <c r="CD40" s="84"/>
      <c r="CE40" s="84"/>
      <c r="CF40" s="84"/>
      <c r="CG40" s="84"/>
      <c r="CH40" s="84"/>
      <c r="CI40" s="83" t="s">
        <v>41</v>
      </c>
      <c r="CJ40" s="84"/>
      <c r="CK40" s="84"/>
      <c r="CL40" s="84"/>
      <c r="CM40" s="84"/>
      <c r="CN40" s="84"/>
      <c r="CO40" s="84"/>
      <c r="CP40" s="84"/>
      <c r="CQ40" s="84"/>
    </row>
    <row r="41" spans="1:95">
      <c r="A41" s="78"/>
      <c r="B41" s="78"/>
      <c r="C41" s="78"/>
      <c r="D41" s="73"/>
      <c r="E41" s="82"/>
      <c r="F41" s="35">
        <v>1</v>
      </c>
      <c r="G41" s="35">
        <v>2</v>
      </c>
      <c r="H41" s="35">
        <v>3</v>
      </c>
      <c r="I41" s="35">
        <v>4</v>
      </c>
      <c r="J41" s="35">
        <v>5</v>
      </c>
      <c r="K41" s="35">
        <v>6</v>
      </c>
      <c r="L41" s="36">
        <v>7</v>
      </c>
      <c r="M41" s="85" t="s">
        <v>4</v>
      </c>
      <c r="N41" s="86">
        <v>9</v>
      </c>
      <c r="O41" s="35">
        <v>1</v>
      </c>
      <c r="P41" s="35">
        <v>2</v>
      </c>
      <c r="Q41" s="35">
        <v>3</v>
      </c>
      <c r="R41" s="35">
        <v>4</v>
      </c>
      <c r="S41" s="35">
        <v>5</v>
      </c>
      <c r="T41" s="35">
        <v>6</v>
      </c>
      <c r="U41" s="36">
        <v>7</v>
      </c>
      <c r="V41" s="85" t="s">
        <v>4</v>
      </c>
      <c r="W41" s="86">
        <v>9</v>
      </c>
      <c r="X41" s="35">
        <v>1</v>
      </c>
      <c r="Y41" s="35">
        <v>2</v>
      </c>
      <c r="Z41" s="35">
        <v>3</v>
      </c>
      <c r="AA41" s="35">
        <v>4</v>
      </c>
      <c r="AB41" s="35">
        <v>5</v>
      </c>
      <c r="AC41" s="35">
        <v>6</v>
      </c>
      <c r="AD41" s="36">
        <v>7</v>
      </c>
      <c r="AE41" s="85" t="s">
        <v>4</v>
      </c>
      <c r="AF41" s="86">
        <v>9</v>
      </c>
      <c r="AG41" s="35">
        <v>1</v>
      </c>
      <c r="AH41" s="35">
        <v>2</v>
      </c>
      <c r="AI41" s="35">
        <v>3</v>
      </c>
      <c r="AJ41" s="35">
        <v>4</v>
      </c>
      <c r="AK41" s="35">
        <v>5</v>
      </c>
      <c r="AL41" s="35">
        <v>6</v>
      </c>
      <c r="AM41" s="36">
        <v>7</v>
      </c>
      <c r="AN41" s="85" t="s">
        <v>4</v>
      </c>
      <c r="AO41" s="86">
        <v>9</v>
      </c>
      <c r="AP41" s="35">
        <v>1</v>
      </c>
      <c r="AQ41" s="35">
        <v>2</v>
      </c>
      <c r="AR41" s="35">
        <v>3</v>
      </c>
      <c r="AS41" s="35">
        <v>4</v>
      </c>
      <c r="AT41" s="35">
        <v>5</v>
      </c>
      <c r="AU41" s="35">
        <v>6</v>
      </c>
      <c r="AV41" s="36">
        <v>7</v>
      </c>
      <c r="AW41" s="85" t="s">
        <v>4</v>
      </c>
      <c r="AX41" s="86">
        <v>9</v>
      </c>
      <c r="AY41" s="35">
        <v>1</v>
      </c>
      <c r="AZ41" s="35">
        <v>2</v>
      </c>
      <c r="BA41" s="35">
        <v>3</v>
      </c>
      <c r="BB41" s="35">
        <v>4</v>
      </c>
      <c r="BC41" s="35">
        <v>5</v>
      </c>
      <c r="BD41" s="35">
        <v>6</v>
      </c>
      <c r="BE41" s="36">
        <v>7</v>
      </c>
      <c r="BF41" s="85" t="s">
        <v>4</v>
      </c>
      <c r="BG41" s="86">
        <v>9</v>
      </c>
      <c r="BH41" s="35">
        <v>1</v>
      </c>
      <c r="BI41" s="35">
        <v>2</v>
      </c>
      <c r="BJ41" s="35">
        <v>3</v>
      </c>
      <c r="BK41" s="35">
        <v>4</v>
      </c>
      <c r="BL41" s="35">
        <v>5</v>
      </c>
      <c r="BM41" s="35">
        <v>6</v>
      </c>
      <c r="BN41" s="36">
        <v>7</v>
      </c>
      <c r="BO41" s="85" t="s">
        <v>4</v>
      </c>
      <c r="BP41" s="86">
        <v>9</v>
      </c>
      <c r="BQ41" s="35">
        <v>0</v>
      </c>
      <c r="BR41" s="38" t="s">
        <v>42</v>
      </c>
      <c r="BS41" s="38" t="s">
        <v>43</v>
      </c>
      <c r="BT41" s="38" t="s">
        <v>44</v>
      </c>
      <c r="BU41" s="38" t="s">
        <v>45</v>
      </c>
      <c r="BV41" s="38" t="s">
        <v>46</v>
      </c>
      <c r="BW41" s="36" t="s">
        <v>47</v>
      </c>
      <c r="BX41" s="85" t="s">
        <v>4</v>
      </c>
      <c r="BY41" s="86">
        <v>9</v>
      </c>
      <c r="BZ41" s="35">
        <v>0</v>
      </c>
      <c r="CA41" s="38" t="s">
        <v>42</v>
      </c>
      <c r="CB41" s="38" t="s">
        <v>43</v>
      </c>
      <c r="CC41" s="38" t="s">
        <v>44</v>
      </c>
      <c r="CD41" s="38" t="s">
        <v>45</v>
      </c>
      <c r="CE41" s="38" t="s">
        <v>46</v>
      </c>
      <c r="CF41" s="36" t="s">
        <v>47</v>
      </c>
      <c r="CG41" s="85" t="s">
        <v>4</v>
      </c>
      <c r="CH41" s="86">
        <v>9</v>
      </c>
      <c r="CI41" s="35">
        <v>0</v>
      </c>
      <c r="CJ41" s="38" t="s">
        <v>42</v>
      </c>
      <c r="CK41" s="38" t="s">
        <v>43</v>
      </c>
      <c r="CL41" s="38" t="s">
        <v>44</v>
      </c>
      <c r="CM41" s="38" t="s">
        <v>45</v>
      </c>
      <c r="CN41" s="38" t="s">
        <v>46</v>
      </c>
      <c r="CO41" s="36" t="s">
        <v>47</v>
      </c>
      <c r="CP41" s="85" t="s">
        <v>4</v>
      </c>
      <c r="CQ41" s="86">
        <v>9</v>
      </c>
    </row>
    <row r="42" spans="1:95">
      <c r="A42" s="11">
        <v>1</v>
      </c>
      <c r="B42" s="13" t="s">
        <v>7</v>
      </c>
      <c r="C42" s="14" t="s">
        <v>5</v>
      </c>
      <c r="D42" s="14" t="s">
        <v>6</v>
      </c>
      <c r="E42" s="15">
        <f>BX42</f>
        <v>176</v>
      </c>
      <c r="F42" s="39">
        <v>5</v>
      </c>
      <c r="G42" s="40">
        <v>5</v>
      </c>
      <c r="H42" s="40">
        <v>4</v>
      </c>
      <c r="I42" s="40">
        <v>3</v>
      </c>
      <c r="J42" s="40">
        <v>3</v>
      </c>
      <c r="K42" s="40">
        <v>3</v>
      </c>
      <c r="L42" s="41">
        <v>2</v>
      </c>
      <c r="M42" s="75">
        <f t="shared" ref="M42" si="8">G42+H42+I42+J42+K42+L42+F42</f>
        <v>25</v>
      </c>
      <c r="N42" s="76"/>
      <c r="O42" s="39">
        <v>5</v>
      </c>
      <c r="P42" s="40">
        <v>5</v>
      </c>
      <c r="Q42" s="40">
        <v>4</v>
      </c>
      <c r="R42" s="40">
        <v>4</v>
      </c>
      <c r="S42" s="40">
        <v>4</v>
      </c>
      <c r="T42" s="40">
        <v>4</v>
      </c>
      <c r="U42" s="41">
        <v>3</v>
      </c>
      <c r="V42" s="75">
        <f t="shared" ref="V42" si="9">P42+Q42+R42+S42+T42+U42+O42</f>
        <v>29</v>
      </c>
      <c r="W42" s="76"/>
      <c r="X42" s="39">
        <v>5</v>
      </c>
      <c r="Y42" s="40">
        <v>5</v>
      </c>
      <c r="Z42" s="40">
        <v>5</v>
      </c>
      <c r="AA42" s="40">
        <v>5</v>
      </c>
      <c r="AB42" s="40">
        <v>5</v>
      </c>
      <c r="AC42" s="40">
        <v>4</v>
      </c>
      <c r="AD42" s="41">
        <v>3</v>
      </c>
      <c r="AE42" s="75">
        <f t="shared" ref="AE42" si="10">Y42+Z42+AA42+AB42+AC42+AD42+X42</f>
        <v>32</v>
      </c>
      <c r="AF42" s="76"/>
      <c r="AG42" s="39">
        <v>5</v>
      </c>
      <c r="AH42" s="40">
        <v>5</v>
      </c>
      <c r="AI42" s="40">
        <v>4</v>
      </c>
      <c r="AJ42" s="40">
        <v>4</v>
      </c>
      <c r="AK42" s="40">
        <v>4</v>
      </c>
      <c r="AL42" s="40">
        <v>4</v>
      </c>
      <c r="AM42" s="41">
        <v>4</v>
      </c>
      <c r="AN42" s="75">
        <f t="shared" ref="AN42" si="11">AH42+AI42+AJ42+AK42+AL42+AM42+AG42</f>
        <v>30</v>
      </c>
      <c r="AO42" s="76"/>
      <c r="AP42" s="39">
        <v>3</v>
      </c>
      <c r="AQ42" s="40">
        <v>3</v>
      </c>
      <c r="AR42" s="40">
        <v>3</v>
      </c>
      <c r="AS42" s="40">
        <v>4</v>
      </c>
      <c r="AT42" s="40">
        <v>4</v>
      </c>
      <c r="AU42" s="40"/>
      <c r="AV42" s="41"/>
      <c r="AW42" s="75">
        <f t="shared" ref="AW42" si="12">AQ42+AR42+AS42+AT42+AU42+AV42+AP42</f>
        <v>17</v>
      </c>
      <c r="AX42" s="76"/>
      <c r="AY42" s="39">
        <v>4</v>
      </c>
      <c r="AZ42" s="40">
        <v>4</v>
      </c>
      <c r="BA42" s="40">
        <v>4</v>
      </c>
      <c r="BB42" s="40">
        <v>3</v>
      </c>
      <c r="BC42" s="40">
        <v>3</v>
      </c>
      <c r="BD42" s="40">
        <v>2</v>
      </c>
      <c r="BE42" s="41"/>
      <c r="BF42" s="75">
        <f t="shared" ref="BF42" si="13">AZ42+BA42+BB42+BC42+BD42+BE42+AY42</f>
        <v>20</v>
      </c>
      <c r="BG42" s="76"/>
      <c r="BH42" s="39">
        <v>4</v>
      </c>
      <c r="BI42" s="40">
        <v>5</v>
      </c>
      <c r="BJ42" s="40">
        <v>5</v>
      </c>
      <c r="BK42" s="40">
        <v>5</v>
      </c>
      <c r="BL42" s="40">
        <v>4</v>
      </c>
      <c r="BM42" s="40"/>
      <c r="BN42" s="41"/>
      <c r="BO42" s="75">
        <f t="shared" ref="BO42" si="14">BI42+BJ42+BK42+BL42+BM42+BN42+BH42</f>
        <v>23</v>
      </c>
      <c r="BP42" s="76"/>
      <c r="BQ42" s="39"/>
      <c r="BR42" s="40">
        <f t="shared" ref="BR42" si="15">COUNTIF(F42:BN42,"1")</f>
        <v>0</v>
      </c>
      <c r="BS42" s="40">
        <f t="shared" ref="BS42" si="16">COUNTIF(F42:BN42,"2")</f>
        <v>2</v>
      </c>
      <c r="BT42" s="40">
        <f t="shared" ref="BT42" si="17">COUNTIF(F42:BN42,"3")</f>
        <v>10</v>
      </c>
      <c r="BU42" s="40">
        <f t="shared" ref="BU42" si="18">COUNTIF(F42:BN42,"4")</f>
        <v>18</v>
      </c>
      <c r="BV42" s="40">
        <f t="shared" ref="BV42" si="19">COUNTIF(F42:BN42,"5")</f>
        <v>14</v>
      </c>
      <c r="BW42" s="41">
        <f t="shared" ref="BW42" si="20">COUNTIF(F42:BN42,"0")</f>
        <v>0</v>
      </c>
      <c r="BX42" s="75">
        <f>M42+V42+AE42+AN42+AW42+BF42+BO42</f>
        <v>176</v>
      </c>
      <c r="BY42" s="76"/>
      <c r="BZ42" s="39"/>
      <c r="CA42" s="40"/>
      <c r="CB42" s="40">
        <v>9</v>
      </c>
      <c r="CC42" s="40">
        <f>12+20+3</f>
        <v>35</v>
      </c>
      <c r="CD42" s="40">
        <f>31+34+24+9</f>
        <v>98</v>
      </c>
      <c r="CE42" s="40">
        <f>32+16+19+25+20</f>
        <v>112</v>
      </c>
      <c r="CF42" s="41"/>
      <c r="CG42" s="75">
        <f t="shared" ref="CG42" si="21">SUM(BZ42:CF42)</f>
        <v>254</v>
      </c>
      <c r="CH42" s="76"/>
      <c r="CI42" s="39"/>
      <c r="CJ42" s="40">
        <f t="shared" ref="CJ42" si="22">BR42*2.5</f>
        <v>0</v>
      </c>
      <c r="CK42" s="40">
        <f t="shared" ref="CK42" si="23">BS42*3.5</f>
        <v>7</v>
      </c>
      <c r="CL42" s="40">
        <f t="shared" ref="CL42" si="24">BT42*4.5</f>
        <v>45</v>
      </c>
      <c r="CM42" s="40">
        <f t="shared" ref="CM42" si="25">BU42*5.5</f>
        <v>99</v>
      </c>
      <c r="CN42" s="40">
        <f t="shared" ref="CN42" si="26">BV42*6.5</f>
        <v>91</v>
      </c>
      <c r="CO42" s="41">
        <f t="shared" ref="CO42" si="27">BW42*10.5</f>
        <v>0</v>
      </c>
      <c r="CP42" s="75">
        <f t="shared" ref="CP42" si="28">SUM(CJ42:CO42)</f>
        <v>242</v>
      </c>
      <c r="CQ42" s="76"/>
    </row>
    <row r="43" spans="1:95">
      <c r="A43" s="11">
        <v>2</v>
      </c>
      <c r="B43" s="17" t="s">
        <v>9</v>
      </c>
      <c r="C43" s="12" t="s">
        <v>5</v>
      </c>
      <c r="D43" s="18" t="s">
        <v>10</v>
      </c>
      <c r="E43" s="15">
        <f t="shared" ref="E43:E47" si="29">BX43</f>
        <v>145</v>
      </c>
      <c r="F43" s="39">
        <v>5</v>
      </c>
      <c r="G43" s="40">
        <v>4</v>
      </c>
      <c r="H43" s="40">
        <v>3</v>
      </c>
      <c r="I43" s="40">
        <v>2</v>
      </c>
      <c r="J43" s="40">
        <v>1</v>
      </c>
      <c r="K43" s="40">
        <v>3</v>
      </c>
      <c r="L43" s="41">
        <v>2</v>
      </c>
      <c r="M43" s="75">
        <f>G43+H43+I43+J43+K43+L43+F43</f>
        <v>20</v>
      </c>
      <c r="N43" s="76"/>
      <c r="O43" s="39">
        <v>3</v>
      </c>
      <c r="P43" s="40">
        <v>3</v>
      </c>
      <c r="Q43" s="40">
        <v>3</v>
      </c>
      <c r="R43" s="40">
        <v>3</v>
      </c>
      <c r="S43" s="40">
        <v>3</v>
      </c>
      <c r="T43" s="40">
        <v>5</v>
      </c>
      <c r="U43" s="41">
        <v>4</v>
      </c>
      <c r="V43" s="75">
        <f>P43+Q43+R43+S43+T43+U43+O43</f>
        <v>24</v>
      </c>
      <c r="W43" s="76"/>
      <c r="X43" s="39">
        <v>1</v>
      </c>
      <c r="Y43" s="40">
        <v>2</v>
      </c>
      <c r="Z43" s="40">
        <v>3</v>
      </c>
      <c r="AA43" s="40">
        <v>4</v>
      </c>
      <c r="AB43" s="40">
        <v>4</v>
      </c>
      <c r="AC43" s="40">
        <v>4</v>
      </c>
      <c r="AD43" s="41">
        <v>1</v>
      </c>
      <c r="AE43" s="75">
        <f>Y43+Z43+AA43+AB43+AC43+AD43+X43</f>
        <v>19</v>
      </c>
      <c r="AF43" s="76"/>
      <c r="AG43" s="39">
        <v>5</v>
      </c>
      <c r="AH43" s="40">
        <v>4</v>
      </c>
      <c r="AI43" s="40">
        <v>4</v>
      </c>
      <c r="AJ43" s="40">
        <v>4</v>
      </c>
      <c r="AK43" s="40">
        <v>4</v>
      </c>
      <c r="AL43" s="40">
        <v>3</v>
      </c>
      <c r="AM43" s="41">
        <v>2</v>
      </c>
      <c r="AN43" s="75">
        <f>AH43+AI43+AJ43+AK43+AL43+AM43+AG43</f>
        <v>26</v>
      </c>
      <c r="AO43" s="76"/>
      <c r="AP43" s="39">
        <v>5</v>
      </c>
      <c r="AQ43" s="40">
        <v>5</v>
      </c>
      <c r="AR43" s="40">
        <v>3</v>
      </c>
      <c r="AS43" s="40"/>
      <c r="AT43" s="40"/>
      <c r="AU43" s="40"/>
      <c r="AV43" s="41"/>
      <c r="AW43" s="75">
        <f>AQ43+AR43+AS43+AT43+AU43+AV43+AP43</f>
        <v>13</v>
      </c>
      <c r="AX43" s="76"/>
      <c r="AY43" s="39">
        <v>4</v>
      </c>
      <c r="AZ43" s="40">
        <v>5</v>
      </c>
      <c r="BA43" s="40">
        <v>3</v>
      </c>
      <c r="BB43" s="40">
        <v>3</v>
      </c>
      <c r="BC43" s="40">
        <v>3</v>
      </c>
      <c r="BD43" s="40">
        <v>3</v>
      </c>
      <c r="BE43" s="41"/>
      <c r="BF43" s="75">
        <f>AZ43+BA43+BB43+BC43+BD43+BE43+AY43</f>
        <v>21</v>
      </c>
      <c r="BG43" s="76"/>
      <c r="BH43" s="39">
        <v>4</v>
      </c>
      <c r="BI43" s="40">
        <v>5</v>
      </c>
      <c r="BJ43" s="40">
        <v>4</v>
      </c>
      <c r="BK43" s="40">
        <v>5</v>
      </c>
      <c r="BL43" s="40">
        <v>4</v>
      </c>
      <c r="BM43" s="40"/>
      <c r="BN43" s="41"/>
      <c r="BO43" s="75">
        <f>BI43+BJ43+BK43+BL43+BM43+BN43+BH43</f>
        <v>22</v>
      </c>
      <c r="BP43" s="76"/>
      <c r="BQ43" s="39"/>
      <c r="BR43" s="40">
        <f t="shared" ref="BR43:BR45" si="30">COUNTIF(F43:BN43,"1")</f>
        <v>3</v>
      </c>
      <c r="BS43" s="40">
        <f t="shared" ref="BS43:BS45" si="31">COUNTIF(F43:BN43,"2")</f>
        <v>4</v>
      </c>
      <c r="BT43" s="40">
        <f t="shared" ref="BT43:BT45" si="32">COUNTIF(F43:BN43,"3")</f>
        <v>14</v>
      </c>
      <c r="BU43" s="40">
        <f t="shared" ref="BU43:BU45" si="33">COUNTIF(F43:BN43,"4")</f>
        <v>13</v>
      </c>
      <c r="BV43" s="40">
        <f t="shared" ref="BV43:BV45" si="34">COUNTIF(F43:BN43,"5")</f>
        <v>8</v>
      </c>
      <c r="BW43" s="41">
        <f t="shared" ref="BW43:BW44" si="35">COUNTIF(F43:BN43,"0")</f>
        <v>0</v>
      </c>
      <c r="BX43" s="75">
        <f t="shared" ref="BX43:BX45" si="36">M43+V43+AE43+AN43+AW43+BF43+BO43</f>
        <v>145</v>
      </c>
      <c r="BY43" s="76"/>
      <c r="BZ43" s="39"/>
      <c r="CA43" s="40">
        <v>10</v>
      </c>
      <c r="CB43" s="40">
        <v>16</v>
      </c>
      <c r="CC43" s="40">
        <f>49+18+11</f>
        <v>78</v>
      </c>
      <c r="CD43" s="40">
        <f>33+39+20</f>
        <v>92</v>
      </c>
      <c r="CE43" s="40">
        <f>23+12+15</f>
        <v>50</v>
      </c>
      <c r="CF43" s="41"/>
      <c r="CG43" s="75">
        <f>SUM(BZ43:CF43)</f>
        <v>246</v>
      </c>
      <c r="CH43" s="76"/>
      <c r="CI43" s="39"/>
      <c r="CJ43" s="40">
        <f>BR43*2.5</f>
        <v>7.5</v>
      </c>
      <c r="CK43" s="40">
        <f>BS43*3.5</f>
        <v>14</v>
      </c>
      <c r="CL43" s="40">
        <f>BT43*4.5</f>
        <v>63</v>
      </c>
      <c r="CM43" s="40">
        <f>BU43*5.5</f>
        <v>71.5</v>
      </c>
      <c r="CN43" s="40">
        <f>BV43*6.5</f>
        <v>52</v>
      </c>
      <c r="CO43" s="41">
        <f>BW43*10.5</f>
        <v>0</v>
      </c>
      <c r="CP43" s="75">
        <f>SUM(CJ43:CO43)</f>
        <v>208</v>
      </c>
      <c r="CQ43" s="76"/>
    </row>
    <row r="44" spans="1:95">
      <c r="A44" s="11">
        <v>3</v>
      </c>
      <c r="B44" s="13" t="s">
        <v>50</v>
      </c>
      <c r="C44" s="14" t="s">
        <v>5</v>
      </c>
      <c r="D44" s="14" t="s">
        <v>10</v>
      </c>
      <c r="E44" s="15">
        <f t="shared" si="29"/>
        <v>87</v>
      </c>
      <c r="F44" s="42">
        <v>3</v>
      </c>
      <c r="G44" s="43">
        <v>1</v>
      </c>
      <c r="H44" s="43"/>
      <c r="I44" s="43"/>
      <c r="J44" s="43"/>
      <c r="K44" s="43"/>
      <c r="L44" s="44"/>
      <c r="M44" s="75">
        <f t="shared" ref="M44:M45" si="37">G44+H44+I44+J44+K44+L44+F44</f>
        <v>4</v>
      </c>
      <c r="N44" s="76"/>
      <c r="O44" s="42">
        <v>4</v>
      </c>
      <c r="P44" s="43">
        <v>4</v>
      </c>
      <c r="Q44" s="43">
        <v>3</v>
      </c>
      <c r="R44" s="43">
        <v>3</v>
      </c>
      <c r="S44" s="43">
        <v>3</v>
      </c>
      <c r="T44" s="43">
        <v>2</v>
      </c>
      <c r="U44" s="44">
        <v>2</v>
      </c>
      <c r="V44" s="75">
        <f t="shared" ref="V44:V45" si="38">P44+Q44+R44+S44+T44+U44+O44</f>
        <v>21</v>
      </c>
      <c r="W44" s="76"/>
      <c r="X44" s="42">
        <v>4</v>
      </c>
      <c r="Y44" s="43">
        <v>3</v>
      </c>
      <c r="Z44" s="43">
        <v>3</v>
      </c>
      <c r="AA44" s="43">
        <v>3</v>
      </c>
      <c r="AB44" s="43">
        <v>3</v>
      </c>
      <c r="AC44" s="43">
        <v>3</v>
      </c>
      <c r="AD44" s="44"/>
      <c r="AE44" s="75">
        <f t="shared" ref="AE44:AE45" si="39">Y44+Z44+AA44+AB44+AC44+AD44+X44</f>
        <v>19</v>
      </c>
      <c r="AF44" s="76"/>
      <c r="AG44" s="42">
        <v>5</v>
      </c>
      <c r="AH44" s="43">
        <v>5</v>
      </c>
      <c r="AI44" s="43">
        <v>4</v>
      </c>
      <c r="AJ44" s="43">
        <v>4</v>
      </c>
      <c r="AK44" s="43">
        <v>2</v>
      </c>
      <c r="AL44" s="43">
        <v>1</v>
      </c>
      <c r="AM44" s="44"/>
      <c r="AN44" s="75">
        <f t="shared" ref="AN44:AN45" si="40">AH44+AI44+AJ44+AK44+AL44+AM44+AG44</f>
        <v>21</v>
      </c>
      <c r="AO44" s="76"/>
      <c r="AP44" s="42">
        <v>5</v>
      </c>
      <c r="AQ44" s="43">
        <v>4</v>
      </c>
      <c r="AR44" s="43">
        <v>1</v>
      </c>
      <c r="AS44" s="43"/>
      <c r="AT44" s="43"/>
      <c r="AU44" s="43"/>
      <c r="AV44" s="44"/>
      <c r="AW44" s="75">
        <f t="shared" ref="AW44:AW45" si="41">AQ44+AR44+AS44+AT44+AU44+AV44+AP44</f>
        <v>10</v>
      </c>
      <c r="AX44" s="76"/>
      <c r="AY44" s="42">
        <v>2</v>
      </c>
      <c r="AZ44" s="43">
        <v>2</v>
      </c>
      <c r="BA44" s="43">
        <v>1</v>
      </c>
      <c r="BB44" s="43">
        <v>1</v>
      </c>
      <c r="BC44" s="43"/>
      <c r="BD44" s="43"/>
      <c r="BE44" s="44"/>
      <c r="BF44" s="75">
        <f t="shared" ref="BF44:BF45" si="42">AZ44+BA44+BB44+BC44+BD44+BE44+AY44</f>
        <v>6</v>
      </c>
      <c r="BG44" s="76"/>
      <c r="BH44" s="42">
        <v>5</v>
      </c>
      <c r="BI44" s="43">
        <v>1</v>
      </c>
      <c r="BJ44" s="43"/>
      <c r="BK44" s="43"/>
      <c r="BL44" s="43"/>
      <c r="BM44" s="43"/>
      <c r="BN44" s="44"/>
      <c r="BO44" s="75">
        <f t="shared" ref="BO44:BO45" si="43">BI44+BJ44+BK44+BL44+BM44+BN44+BH44</f>
        <v>6</v>
      </c>
      <c r="BP44" s="76"/>
      <c r="BQ44" s="42"/>
      <c r="BR44" s="40">
        <f t="shared" si="30"/>
        <v>6</v>
      </c>
      <c r="BS44" s="40">
        <f t="shared" si="31"/>
        <v>5</v>
      </c>
      <c r="BT44" s="40">
        <f t="shared" si="32"/>
        <v>9</v>
      </c>
      <c r="BU44" s="40">
        <f t="shared" si="33"/>
        <v>7</v>
      </c>
      <c r="BV44" s="40">
        <f t="shared" si="34"/>
        <v>4</v>
      </c>
      <c r="BW44" s="41">
        <f t="shared" si="35"/>
        <v>0</v>
      </c>
      <c r="BX44" s="75">
        <f t="shared" si="36"/>
        <v>87</v>
      </c>
      <c r="BY44" s="76"/>
      <c r="BZ44" s="42"/>
      <c r="CA44" s="43">
        <v>19</v>
      </c>
      <c r="CB44" s="43">
        <v>25</v>
      </c>
      <c r="CC44" s="43">
        <f>16+15+8</f>
        <v>39</v>
      </c>
      <c r="CD44" s="43">
        <f>27+12</f>
        <v>39</v>
      </c>
      <c r="CE44" s="43">
        <v>25</v>
      </c>
      <c r="CF44" s="44"/>
      <c r="CG44" s="75">
        <f t="shared" ref="CG44:CG45" si="44">SUM(BZ44:CF44)</f>
        <v>147</v>
      </c>
      <c r="CH44" s="76"/>
      <c r="CI44" s="42"/>
      <c r="CJ44" s="40">
        <f t="shared" ref="CJ44:CJ45" si="45">BR44*2.5</f>
        <v>15</v>
      </c>
      <c r="CK44" s="40">
        <f t="shared" ref="CK44:CK45" si="46">BS44*3.5</f>
        <v>17.5</v>
      </c>
      <c r="CL44" s="40">
        <f t="shared" ref="CL44:CL45" si="47">BT44*4.5</f>
        <v>40.5</v>
      </c>
      <c r="CM44" s="40">
        <f t="shared" ref="CM44:CM45" si="48">BU44*5.5</f>
        <v>38.5</v>
      </c>
      <c r="CN44" s="40">
        <f t="shared" ref="CN44:CN45" si="49">BV44*6.5</f>
        <v>26</v>
      </c>
      <c r="CO44" s="41">
        <f t="shared" ref="CO44:CO45" si="50">BW44*10.5</f>
        <v>0</v>
      </c>
      <c r="CP44" s="75">
        <f t="shared" ref="CP44:CP45" si="51">SUM(CJ44:CO44)</f>
        <v>137.5</v>
      </c>
      <c r="CQ44" s="76"/>
    </row>
    <row r="45" spans="1:95">
      <c r="A45" s="11">
        <v>4</v>
      </c>
      <c r="B45" s="13" t="s">
        <v>48</v>
      </c>
      <c r="C45" s="14" t="s">
        <v>49</v>
      </c>
      <c r="D45" s="14" t="s">
        <v>10</v>
      </c>
      <c r="E45" s="15">
        <f t="shared" si="29"/>
        <v>63</v>
      </c>
      <c r="F45" s="42">
        <v>3</v>
      </c>
      <c r="G45" s="43">
        <v>2</v>
      </c>
      <c r="H45" s="43">
        <v>1</v>
      </c>
      <c r="I45" s="43">
        <v>1</v>
      </c>
      <c r="J45" s="43"/>
      <c r="K45" s="43"/>
      <c r="L45" s="44"/>
      <c r="M45" s="75">
        <f t="shared" si="37"/>
        <v>7</v>
      </c>
      <c r="N45" s="76"/>
      <c r="O45" s="42">
        <v>2</v>
      </c>
      <c r="P45" s="43">
        <v>4</v>
      </c>
      <c r="Q45" s="43"/>
      <c r="R45" s="43"/>
      <c r="S45" s="43"/>
      <c r="T45" s="43"/>
      <c r="U45" s="44"/>
      <c r="V45" s="75">
        <f t="shared" si="38"/>
        <v>6</v>
      </c>
      <c r="W45" s="76"/>
      <c r="X45" s="42">
        <v>4</v>
      </c>
      <c r="Y45" s="43">
        <v>4</v>
      </c>
      <c r="Z45" s="43">
        <v>3</v>
      </c>
      <c r="AA45" s="43">
        <v>2</v>
      </c>
      <c r="AB45" s="43">
        <v>2</v>
      </c>
      <c r="AC45" s="43"/>
      <c r="AD45" s="44"/>
      <c r="AE45" s="75">
        <f t="shared" si="39"/>
        <v>15</v>
      </c>
      <c r="AF45" s="76"/>
      <c r="AG45" s="42"/>
      <c r="AH45" s="43"/>
      <c r="AI45" s="43">
        <v>4</v>
      </c>
      <c r="AJ45" s="43">
        <v>4</v>
      </c>
      <c r="AK45" s="43">
        <v>2</v>
      </c>
      <c r="AL45" s="43">
        <v>1</v>
      </c>
      <c r="AM45" s="44"/>
      <c r="AN45" s="75">
        <f t="shared" si="40"/>
        <v>11</v>
      </c>
      <c r="AO45" s="76"/>
      <c r="AP45" s="42"/>
      <c r="AQ45" s="43"/>
      <c r="AR45" s="43"/>
      <c r="AS45" s="43"/>
      <c r="AT45" s="43"/>
      <c r="AU45" s="43"/>
      <c r="AV45" s="44"/>
      <c r="AW45" s="75">
        <f t="shared" si="41"/>
        <v>0</v>
      </c>
      <c r="AX45" s="76"/>
      <c r="AY45" s="42">
        <v>4</v>
      </c>
      <c r="AZ45" s="43">
        <v>2</v>
      </c>
      <c r="BA45" s="43">
        <v>2</v>
      </c>
      <c r="BB45" s="43">
        <v>1</v>
      </c>
      <c r="BC45" s="43">
        <v>1</v>
      </c>
      <c r="BD45" s="43">
        <v>1</v>
      </c>
      <c r="BE45" s="44"/>
      <c r="BF45" s="75">
        <f t="shared" si="42"/>
        <v>11</v>
      </c>
      <c r="BG45" s="76"/>
      <c r="BH45" s="42">
        <v>3</v>
      </c>
      <c r="BI45" s="43">
        <v>5</v>
      </c>
      <c r="BJ45" s="43">
        <v>5</v>
      </c>
      <c r="BK45" s="43"/>
      <c r="BL45" s="43"/>
      <c r="BM45" s="43"/>
      <c r="BN45" s="44"/>
      <c r="BO45" s="75">
        <f t="shared" si="43"/>
        <v>13</v>
      </c>
      <c r="BP45" s="76"/>
      <c r="BQ45" s="42"/>
      <c r="BR45" s="40">
        <f t="shared" si="30"/>
        <v>6</v>
      </c>
      <c r="BS45" s="40">
        <f t="shared" si="31"/>
        <v>7</v>
      </c>
      <c r="BT45" s="40">
        <f t="shared" si="32"/>
        <v>3</v>
      </c>
      <c r="BU45" s="40">
        <f t="shared" si="33"/>
        <v>6</v>
      </c>
      <c r="BV45" s="40">
        <f t="shared" si="34"/>
        <v>2</v>
      </c>
      <c r="BW45" s="41">
        <v>0</v>
      </c>
      <c r="BX45" s="75">
        <f t="shared" si="36"/>
        <v>63</v>
      </c>
      <c r="BY45" s="76"/>
      <c r="BZ45" s="42"/>
      <c r="CA45" s="43">
        <v>16</v>
      </c>
      <c r="CB45" s="43">
        <v>24</v>
      </c>
      <c r="CC45" s="43">
        <v>18</v>
      </c>
      <c r="CD45" s="43">
        <f>29+14</f>
        <v>43</v>
      </c>
      <c r="CE45" s="43">
        <v>7</v>
      </c>
      <c r="CF45" s="44"/>
      <c r="CG45" s="75">
        <f t="shared" si="44"/>
        <v>108</v>
      </c>
      <c r="CH45" s="76"/>
      <c r="CI45" s="42"/>
      <c r="CJ45" s="40">
        <f t="shared" si="45"/>
        <v>15</v>
      </c>
      <c r="CK45" s="40">
        <f t="shared" si="46"/>
        <v>24.5</v>
      </c>
      <c r="CL45" s="40">
        <f t="shared" si="47"/>
        <v>13.5</v>
      </c>
      <c r="CM45" s="40">
        <f t="shared" si="48"/>
        <v>33</v>
      </c>
      <c r="CN45" s="40">
        <f t="shared" si="49"/>
        <v>13</v>
      </c>
      <c r="CO45" s="41">
        <f t="shared" si="50"/>
        <v>0</v>
      </c>
      <c r="CP45" s="75">
        <f t="shared" si="51"/>
        <v>99</v>
      </c>
      <c r="CQ45" s="76"/>
    </row>
    <row r="46" spans="1:95">
      <c r="A46" s="11">
        <v>5</v>
      </c>
      <c r="B46" s="13" t="s">
        <v>24</v>
      </c>
      <c r="C46" s="14" t="s">
        <v>5</v>
      </c>
      <c r="D46" s="14" t="s">
        <v>8</v>
      </c>
      <c r="E46" s="15">
        <f t="shared" si="29"/>
        <v>59</v>
      </c>
      <c r="F46" s="39">
        <v>4</v>
      </c>
      <c r="G46" s="40">
        <v>3</v>
      </c>
      <c r="H46" s="40">
        <v>2</v>
      </c>
      <c r="I46" s="40">
        <v>2</v>
      </c>
      <c r="J46" s="40">
        <v>2</v>
      </c>
      <c r="K46" s="40"/>
      <c r="L46" s="41"/>
      <c r="M46" s="75">
        <f t="shared" ref="M46" si="52">G46+H46+I46+J46+K46+L46+F46</f>
        <v>13</v>
      </c>
      <c r="N46" s="76"/>
      <c r="O46" s="39">
        <v>3</v>
      </c>
      <c r="P46" s="40">
        <v>3</v>
      </c>
      <c r="Q46" s="40">
        <v>2</v>
      </c>
      <c r="R46" s="40">
        <v>2</v>
      </c>
      <c r="S46" s="40">
        <v>1</v>
      </c>
      <c r="T46" s="40">
        <v>4</v>
      </c>
      <c r="U46" s="41"/>
      <c r="V46" s="75">
        <f t="shared" ref="V46" si="53">P46+Q46+R46+S46+T46+U46+O46</f>
        <v>15</v>
      </c>
      <c r="W46" s="76"/>
      <c r="X46" s="39">
        <v>4</v>
      </c>
      <c r="Y46" s="40">
        <v>3</v>
      </c>
      <c r="Z46" s="40">
        <v>3</v>
      </c>
      <c r="AA46" s="40">
        <v>3</v>
      </c>
      <c r="AB46" s="40">
        <v>1</v>
      </c>
      <c r="AC46" s="40">
        <v>1</v>
      </c>
      <c r="AD46" s="41"/>
      <c r="AE46" s="75">
        <f t="shared" ref="AE46" si="54">Y46+Z46+AA46+AB46+AC46+AD46+X46</f>
        <v>15</v>
      </c>
      <c r="AF46" s="76"/>
      <c r="AG46" s="39">
        <v>1</v>
      </c>
      <c r="AH46" s="40"/>
      <c r="AI46" s="40"/>
      <c r="AJ46" s="40"/>
      <c r="AK46" s="40"/>
      <c r="AL46" s="40"/>
      <c r="AM46" s="41"/>
      <c r="AN46" s="75">
        <f t="shared" ref="AN46" si="55">AH46+AI46+AJ46+AK46+AL46+AM46+AG46</f>
        <v>1</v>
      </c>
      <c r="AO46" s="76"/>
      <c r="AP46" s="39">
        <v>4</v>
      </c>
      <c r="AQ46" s="40">
        <v>2</v>
      </c>
      <c r="AR46" s="40">
        <v>1</v>
      </c>
      <c r="AS46" s="40"/>
      <c r="AT46" s="40"/>
      <c r="AU46" s="40"/>
      <c r="AV46" s="41"/>
      <c r="AW46" s="75">
        <f t="shared" ref="AW46" si="56">AQ46+AR46+AS46+AT46+AU46+AV46+AP46</f>
        <v>7</v>
      </c>
      <c r="AX46" s="76"/>
      <c r="AY46" s="39">
        <v>4</v>
      </c>
      <c r="AZ46" s="40">
        <v>3</v>
      </c>
      <c r="BA46" s="40">
        <v>1</v>
      </c>
      <c r="BB46" s="40"/>
      <c r="BC46" s="40"/>
      <c r="BD46" s="40"/>
      <c r="BE46" s="41"/>
      <c r="BF46" s="75">
        <f t="shared" ref="BF46" si="57">AZ46+BA46+BB46+BC46+BD46+BE46+AY46</f>
        <v>8</v>
      </c>
      <c r="BG46" s="76"/>
      <c r="BH46" s="39"/>
      <c r="BI46" s="40"/>
      <c r="BJ46" s="40"/>
      <c r="BK46" s="40"/>
      <c r="BL46" s="40"/>
      <c r="BM46" s="40"/>
      <c r="BN46" s="41"/>
      <c r="BO46" s="75">
        <f t="shared" ref="BO46" si="58">BI46+BJ46+BK46+BL46+BM46+BN46+BH46</f>
        <v>0</v>
      </c>
      <c r="BP46" s="76"/>
      <c r="BQ46" s="39"/>
      <c r="BR46" s="40">
        <f t="shared" ref="BR46" si="59">COUNTIF(F46:BN46,"1")</f>
        <v>7</v>
      </c>
      <c r="BS46" s="40">
        <f t="shared" ref="BS46" si="60">COUNTIF(F46:BN46,"2")</f>
        <v>6</v>
      </c>
      <c r="BT46" s="40">
        <f t="shared" ref="BT46" si="61">COUNTIF(F46:BN46,"3")</f>
        <v>7</v>
      </c>
      <c r="BU46" s="40">
        <f t="shared" ref="BU46" si="62">COUNTIF(F46:BN46,"4")</f>
        <v>5</v>
      </c>
      <c r="BV46" s="40">
        <f t="shared" ref="BV46" si="63">COUNTIF(F46:BN46,"5")</f>
        <v>0</v>
      </c>
      <c r="BW46" s="41">
        <f t="shared" ref="BW46" si="64">COUNTIF(F46:BN46,"0")</f>
        <v>0</v>
      </c>
      <c r="BX46" s="75">
        <f t="shared" ref="BX46" si="65">M46+V46+AE46+AN46+AW46+BF46+BO46</f>
        <v>59</v>
      </c>
      <c r="BY46" s="76"/>
      <c r="BZ46" s="39"/>
      <c r="CA46" s="40">
        <v>20</v>
      </c>
      <c r="CB46" s="40">
        <v>21</v>
      </c>
      <c r="CC46" s="40">
        <f>16+18</f>
        <v>34</v>
      </c>
      <c r="CD46" s="40">
        <f>26+6</f>
        <v>32</v>
      </c>
      <c r="CE46" s="40"/>
      <c r="CF46" s="41"/>
      <c r="CG46" s="75">
        <f t="shared" ref="CG46" si="66">SUM(BZ46:CF46)</f>
        <v>107</v>
      </c>
      <c r="CH46" s="76"/>
      <c r="CI46" s="39"/>
      <c r="CJ46" s="40">
        <f t="shared" ref="CJ46" si="67">BR46*2.5</f>
        <v>17.5</v>
      </c>
      <c r="CK46" s="40">
        <f t="shared" ref="CK46" si="68">BS46*3.5</f>
        <v>21</v>
      </c>
      <c r="CL46" s="40">
        <f t="shared" ref="CL46" si="69">BT46*4.5</f>
        <v>31.5</v>
      </c>
      <c r="CM46" s="40">
        <f t="shared" ref="CM46" si="70">BU46*5.5</f>
        <v>27.5</v>
      </c>
      <c r="CN46" s="40">
        <f t="shared" ref="CN46" si="71">BV46*6.5</f>
        <v>0</v>
      </c>
      <c r="CO46" s="41">
        <f t="shared" ref="CO46" si="72">BW46*10.5</f>
        <v>0</v>
      </c>
      <c r="CP46" s="75">
        <f t="shared" ref="CP46" si="73">SUM(CJ46:CO46)</f>
        <v>97.5</v>
      </c>
      <c r="CQ46" s="76"/>
    </row>
    <row r="47" spans="1:95">
      <c r="A47" s="11">
        <v>6</v>
      </c>
      <c r="B47" s="13" t="s">
        <v>51</v>
      </c>
      <c r="C47" s="14" t="s">
        <v>52</v>
      </c>
      <c r="D47" s="14" t="s">
        <v>10</v>
      </c>
      <c r="E47" s="15">
        <f t="shared" si="29"/>
        <v>66</v>
      </c>
      <c r="F47" s="42">
        <v>4</v>
      </c>
      <c r="G47" s="43">
        <v>1</v>
      </c>
      <c r="H47" s="43"/>
      <c r="I47" s="43"/>
      <c r="J47" s="43"/>
      <c r="K47" s="43"/>
      <c r="L47" s="44"/>
      <c r="M47" s="75">
        <f t="shared" ref="M47" si="74">G47+H47+I47+J47+K47+L47+F47</f>
        <v>5</v>
      </c>
      <c r="N47" s="76"/>
      <c r="O47" s="42">
        <v>1</v>
      </c>
      <c r="P47" s="43">
        <v>4</v>
      </c>
      <c r="Q47" s="43">
        <v>4</v>
      </c>
      <c r="R47" s="43">
        <v>1</v>
      </c>
      <c r="S47" s="43">
        <v>3</v>
      </c>
      <c r="T47" s="43">
        <v>2</v>
      </c>
      <c r="U47" s="44"/>
      <c r="V47" s="75">
        <f t="shared" ref="V47" si="75">P47+Q47+R47+S47+T47+U47+O47</f>
        <v>15</v>
      </c>
      <c r="W47" s="76"/>
      <c r="X47" s="42">
        <v>4</v>
      </c>
      <c r="Y47" s="43">
        <v>4</v>
      </c>
      <c r="Z47" s="43">
        <v>3</v>
      </c>
      <c r="AA47" s="43">
        <v>1</v>
      </c>
      <c r="AB47" s="43">
        <v>1</v>
      </c>
      <c r="AC47" s="43">
        <v>1</v>
      </c>
      <c r="AD47" s="44"/>
      <c r="AE47" s="75">
        <f t="shared" ref="AE47" si="76">Y47+Z47+AA47+AB47+AC47+AD47+X47</f>
        <v>14</v>
      </c>
      <c r="AF47" s="76"/>
      <c r="AG47" s="42">
        <v>1</v>
      </c>
      <c r="AH47" s="43">
        <v>2</v>
      </c>
      <c r="AI47" s="43">
        <v>3</v>
      </c>
      <c r="AJ47" s="43">
        <v>4</v>
      </c>
      <c r="AK47" s="43"/>
      <c r="AL47" s="43"/>
      <c r="AM47" s="44"/>
      <c r="AN47" s="75">
        <f t="shared" ref="AN47" si="77">AH47+AI47+AJ47+AK47+AL47+AM47+AG47</f>
        <v>10</v>
      </c>
      <c r="AO47" s="76"/>
      <c r="AP47" s="42">
        <v>4</v>
      </c>
      <c r="AQ47" s="43"/>
      <c r="AR47" s="43"/>
      <c r="AS47" s="43"/>
      <c r="AT47" s="43"/>
      <c r="AU47" s="43"/>
      <c r="AV47" s="44"/>
      <c r="AW47" s="75">
        <f t="shared" ref="AW47" si="78">AQ47+AR47+AS47+AT47+AU47+AV47+AP47</f>
        <v>4</v>
      </c>
      <c r="AX47" s="76"/>
      <c r="AY47" s="42">
        <v>5</v>
      </c>
      <c r="AZ47" s="43">
        <v>4</v>
      </c>
      <c r="BA47" s="43">
        <v>2</v>
      </c>
      <c r="BB47" s="43">
        <v>1</v>
      </c>
      <c r="BC47" s="43"/>
      <c r="BD47" s="43"/>
      <c r="BE47" s="44"/>
      <c r="BF47" s="75">
        <f t="shared" ref="BF47" si="79">AZ47+BA47+BB47+BC47+BD47+BE47+AY47</f>
        <v>12</v>
      </c>
      <c r="BG47" s="76"/>
      <c r="BH47" s="42">
        <v>4</v>
      </c>
      <c r="BI47" s="43">
        <v>2</v>
      </c>
      <c r="BJ47" s="43"/>
      <c r="BK47" s="43"/>
      <c r="BL47" s="43"/>
      <c r="BM47" s="43"/>
      <c r="BN47" s="44"/>
      <c r="BO47" s="75">
        <f t="shared" ref="BO47" si="80">BI47+BJ47+BK47+BL47+BM47+BN47+BH47</f>
        <v>6</v>
      </c>
      <c r="BP47" s="76"/>
      <c r="BQ47" s="42"/>
      <c r="BR47" s="40">
        <f t="shared" ref="BR47" si="81">COUNTIF(F47:BN47,"1")</f>
        <v>8</v>
      </c>
      <c r="BS47" s="40">
        <f t="shared" ref="BS47" si="82">COUNTIF(F47:BN47,"2")</f>
        <v>4</v>
      </c>
      <c r="BT47" s="40">
        <f t="shared" ref="BT47" si="83">COUNTIF(F47:BN47,"3")</f>
        <v>3</v>
      </c>
      <c r="BU47" s="40">
        <f t="shared" ref="BU47" si="84">COUNTIF(F47:BN47,"4")</f>
        <v>10</v>
      </c>
      <c r="BV47" s="40">
        <f t="shared" ref="BV47" si="85">COUNTIF(F47:BN47,"5")</f>
        <v>2</v>
      </c>
      <c r="BW47" s="41">
        <f t="shared" ref="BW47" si="86">COUNTIF(F47:BN47,"0")</f>
        <v>0</v>
      </c>
      <c r="BX47" s="75">
        <f t="shared" ref="BX47" si="87">M47+V47+AE47+AN47+AW47+BF47+BO47</f>
        <v>66</v>
      </c>
      <c r="BY47" s="76"/>
      <c r="BZ47" s="42"/>
      <c r="CA47" s="43">
        <v>24</v>
      </c>
      <c r="CB47" s="43">
        <v>9</v>
      </c>
      <c r="CC47" s="43">
        <v>7</v>
      </c>
      <c r="CD47" s="43">
        <f>23+22</f>
        <v>45</v>
      </c>
      <c r="CE47" s="43">
        <v>9</v>
      </c>
      <c r="CF47" s="44"/>
      <c r="CG47" s="75">
        <f t="shared" ref="CG47" si="88">SUM(BZ47:CF47)</f>
        <v>94</v>
      </c>
      <c r="CH47" s="76"/>
      <c r="CI47" s="42"/>
      <c r="CJ47" s="40">
        <f t="shared" ref="CJ47" si="89">BR47*2.5</f>
        <v>20</v>
      </c>
      <c r="CK47" s="40">
        <f t="shared" ref="CK47" si="90">BS47*3.5</f>
        <v>14</v>
      </c>
      <c r="CL47" s="40">
        <f t="shared" ref="CL47" si="91">BT47*4.5</f>
        <v>13.5</v>
      </c>
      <c r="CM47" s="40">
        <f t="shared" ref="CM47" si="92">BU47*5.5</f>
        <v>55</v>
      </c>
      <c r="CN47" s="40">
        <f t="shared" ref="CN47" si="93">BV47*6.5</f>
        <v>13</v>
      </c>
      <c r="CO47" s="41">
        <f t="shared" ref="CO47" si="94">BW47*10.5</f>
        <v>0</v>
      </c>
      <c r="CP47" s="75">
        <f t="shared" ref="CP47" si="95">SUM(CJ47:CO47)</f>
        <v>115.5</v>
      </c>
      <c r="CQ47" s="76"/>
    </row>
    <row r="49" spans="1:92">
      <c r="A49" t="s">
        <v>67</v>
      </c>
    </row>
    <row r="50" spans="1:92">
      <c r="A50" s="90"/>
      <c r="B50" s="87" t="s">
        <v>59</v>
      </c>
      <c r="C50" s="83">
        <v>1</v>
      </c>
      <c r="D50" s="84"/>
      <c r="E50" s="84"/>
      <c r="F50" s="84"/>
      <c r="G50" s="84"/>
      <c r="H50" s="84"/>
      <c r="I50" s="84"/>
      <c r="J50" s="84"/>
      <c r="K50" s="84"/>
      <c r="L50" s="83">
        <v>2</v>
      </c>
      <c r="M50" s="84"/>
      <c r="N50" s="84"/>
      <c r="O50" s="84"/>
      <c r="P50" s="84"/>
      <c r="Q50" s="84"/>
      <c r="R50" s="84"/>
      <c r="S50" s="84"/>
      <c r="T50" s="84"/>
      <c r="U50" s="83">
        <v>3</v>
      </c>
      <c r="V50" s="84"/>
      <c r="W50" s="84"/>
      <c r="X50" s="84"/>
      <c r="Y50" s="84"/>
      <c r="Z50" s="84"/>
      <c r="AA50" s="84"/>
      <c r="AB50" s="84"/>
      <c r="AC50" s="84"/>
      <c r="AD50" s="83">
        <v>4</v>
      </c>
      <c r="AE50" s="84"/>
      <c r="AF50" s="84"/>
      <c r="AG50" s="84"/>
      <c r="AH50" s="84"/>
      <c r="AI50" s="84"/>
      <c r="AJ50" s="84"/>
      <c r="AK50" s="84"/>
      <c r="AL50" s="84"/>
      <c r="AM50" s="83">
        <v>5</v>
      </c>
      <c r="AN50" s="84"/>
      <c r="AO50" s="84"/>
      <c r="AP50" s="84"/>
      <c r="AQ50" s="84"/>
      <c r="AR50" s="84"/>
      <c r="AS50" s="84"/>
      <c r="AT50" s="84"/>
      <c r="AU50" s="84"/>
      <c r="AV50" s="83">
        <v>6</v>
      </c>
      <c r="AW50" s="84"/>
      <c r="AX50" s="84"/>
      <c r="AY50" s="84"/>
      <c r="AZ50" s="84"/>
      <c r="BA50" s="84"/>
      <c r="BB50" s="84"/>
      <c r="BC50" s="84"/>
      <c r="BD50" s="84"/>
      <c r="BE50" s="83">
        <v>7</v>
      </c>
      <c r="BF50" s="84"/>
      <c r="BG50" s="84"/>
      <c r="BH50" s="84"/>
      <c r="BI50" s="84"/>
      <c r="BJ50" s="84"/>
      <c r="BK50" s="84"/>
      <c r="BL50" s="84"/>
      <c r="BM50" s="84"/>
      <c r="BN50" s="83" t="s">
        <v>39</v>
      </c>
      <c r="BO50" s="84"/>
      <c r="BP50" s="84"/>
      <c r="BQ50" s="84"/>
      <c r="BR50" s="84"/>
      <c r="BS50" s="84"/>
      <c r="BT50" s="84"/>
      <c r="BU50" s="84"/>
      <c r="BV50" s="84"/>
      <c r="BW50" s="83" t="s">
        <v>40</v>
      </c>
      <c r="BX50" s="84"/>
      <c r="BY50" s="84"/>
      <c r="BZ50" s="84"/>
      <c r="CA50" s="84"/>
      <c r="CB50" s="84"/>
      <c r="CC50" s="84"/>
      <c r="CD50" s="84"/>
      <c r="CE50" s="84"/>
      <c r="CF50" s="83" t="s">
        <v>41</v>
      </c>
      <c r="CG50" s="84"/>
      <c r="CH50" s="84"/>
      <c r="CI50" s="84"/>
      <c r="CJ50" s="84"/>
      <c r="CK50" s="84"/>
      <c r="CL50" s="84"/>
      <c r="CM50" s="84"/>
      <c r="CN50" s="84"/>
    </row>
    <row r="51" spans="1:92">
      <c r="A51" s="90"/>
      <c r="B51" s="87"/>
      <c r="C51" s="35">
        <v>1</v>
      </c>
      <c r="D51" s="35">
        <v>2</v>
      </c>
      <c r="E51" s="35">
        <v>3</v>
      </c>
      <c r="F51" s="35">
        <v>4</v>
      </c>
      <c r="G51" s="35">
        <v>5</v>
      </c>
      <c r="H51" s="35">
        <v>6</v>
      </c>
      <c r="I51" s="37" t="s">
        <v>60</v>
      </c>
      <c r="J51" s="85" t="s">
        <v>4</v>
      </c>
      <c r="K51" s="86">
        <v>9</v>
      </c>
      <c r="L51" s="35">
        <v>1</v>
      </c>
      <c r="M51" s="35">
        <v>2</v>
      </c>
      <c r="N51" s="35">
        <v>3</v>
      </c>
      <c r="O51" s="35">
        <v>4</v>
      </c>
      <c r="P51" s="35">
        <v>5</v>
      </c>
      <c r="Q51" s="35">
        <v>6</v>
      </c>
      <c r="R51" s="37" t="s">
        <v>60</v>
      </c>
      <c r="S51" s="85" t="s">
        <v>4</v>
      </c>
      <c r="T51" s="86">
        <v>9</v>
      </c>
      <c r="U51" s="35">
        <v>1</v>
      </c>
      <c r="V51" s="35">
        <v>2</v>
      </c>
      <c r="W51" s="35">
        <v>3</v>
      </c>
      <c r="X51" s="35">
        <v>4</v>
      </c>
      <c r="Y51" s="35">
        <v>5</v>
      </c>
      <c r="Z51" s="35">
        <v>6</v>
      </c>
      <c r="AA51" s="37" t="s">
        <v>60</v>
      </c>
      <c r="AB51" s="85" t="s">
        <v>4</v>
      </c>
      <c r="AC51" s="86">
        <v>9</v>
      </c>
      <c r="AD51" s="35">
        <v>1</v>
      </c>
      <c r="AE51" s="35">
        <v>2</v>
      </c>
      <c r="AF51" s="35">
        <v>3</v>
      </c>
      <c r="AG51" s="35">
        <v>4</v>
      </c>
      <c r="AH51" s="35">
        <v>5</v>
      </c>
      <c r="AI51" s="35">
        <v>6</v>
      </c>
      <c r="AJ51" s="37" t="s">
        <v>60</v>
      </c>
      <c r="AK51" s="85" t="s">
        <v>4</v>
      </c>
      <c r="AL51" s="86">
        <v>9</v>
      </c>
      <c r="AM51" s="35">
        <v>1</v>
      </c>
      <c r="AN51" s="35">
        <v>2</v>
      </c>
      <c r="AO51" s="35">
        <v>3</v>
      </c>
      <c r="AP51" s="35">
        <v>4</v>
      </c>
      <c r="AQ51" s="35">
        <v>5</v>
      </c>
      <c r="AR51" s="35">
        <v>6</v>
      </c>
      <c r="AS51" s="37" t="s">
        <v>60</v>
      </c>
      <c r="AT51" s="85" t="s">
        <v>4</v>
      </c>
      <c r="AU51" s="86">
        <v>9</v>
      </c>
      <c r="AV51" s="35">
        <v>1</v>
      </c>
      <c r="AW51" s="35">
        <v>2</v>
      </c>
      <c r="AX51" s="35">
        <v>3</v>
      </c>
      <c r="AY51" s="35">
        <v>4</v>
      </c>
      <c r="AZ51" s="35">
        <v>5</v>
      </c>
      <c r="BA51" s="35">
        <v>6</v>
      </c>
      <c r="BB51" s="37" t="s">
        <v>60</v>
      </c>
      <c r="BC51" s="85" t="s">
        <v>4</v>
      </c>
      <c r="BD51" s="86">
        <v>9</v>
      </c>
      <c r="BE51" s="35">
        <v>1</v>
      </c>
      <c r="BF51" s="35">
        <v>2</v>
      </c>
      <c r="BG51" s="35">
        <v>3</v>
      </c>
      <c r="BH51" s="35">
        <v>4</v>
      </c>
      <c r="BI51" s="35">
        <v>5</v>
      </c>
      <c r="BJ51" s="35">
        <v>6</v>
      </c>
      <c r="BK51" s="37" t="s">
        <v>60</v>
      </c>
      <c r="BL51" s="85" t="s">
        <v>4</v>
      </c>
      <c r="BM51" s="86">
        <v>9</v>
      </c>
      <c r="BN51" s="35">
        <v>0</v>
      </c>
      <c r="BO51" s="38" t="s">
        <v>42</v>
      </c>
      <c r="BP51" s="38" t="s">
        <v>43</v>
      </c>
      <c r="BQ51" s="38" t="s">
        <v>44</v>
      </c>
      <c r="BR51" s="38" t="s">
        <v>45</v>
      </c>
      <c r="BS51" s="38" t="s">
        <v>46</v>
      </c>
      <c r="BT51" s="37" t="s">
        <v>47</v>
      </c>
      <c r="BU51" s="85" t="s">
        <v>4</v>
      </c>
      <c r="BV51" s="86">
        <v>9</v>
      </c>
      <c r="BW51" s="35">
        <v>0</v>
      </c>
      <c r="BX51" s="38" t="s">
        <v>42</v>
      </c>
      <c r="BY51" s="38" t="s">
        <v>43</v>
      </c>
      <c r="BZ51" s="38" t="s">
        <v>44</v>
      </c>
      <c r="CA51" s="38" t="s">
        <v>45</v>
      </c>
      <c r="CB51" s="38" t="s">
        <v>46</v>
      </c>
      <c r="CC51" s="37" t="s">
        <v>47</v>
      </c>
      <c r="CD51" s="85" t="s">
        <v>4</v>
      </c>
      <c r="CE51" s="86">
        <v>9</v>
      </c>
      <c r="CF51" s="35">
        <v>0</v>
      </c>
      <c r="CG51" s="38" t="s">
        <v>42</v>
      </c>
      <c r="CH51" s="38" t="s">
        <v>43</v>
      </c>
      <c r="CI51" s="38" t="s">
        <v>44</v>
      </c>
      <c r="CJ51" s="38" t="s">
        <v>45</v>
      </c>
      <c r="CK51" s="38" t="s">
        <v>46</v>
      </c>
      <c r="CL51" s="37" t="s">
        <v>47</v>
      </c>
      <c r="CM51" s="85" t="s">
        <v>4</v>
      </c>
      <c r="CN51" s="86">
        <v>9</v>
      </c>
    </row>
    <row r="52" spans="1:92">
      <c r="A52" s="38">
        <v>1</v>
      </c>
      <c r="B52" s="45" t="s">
        <v>61</v>
      </c>
      <c r="C52" s="35">
        <v>5</v>
      </c>
      <c r="D52" s="38">
        <v>4</v>
      </c>
      <c r="E52" s="38">
        <v>3</v>
      </c>
      <c r="F52" s="38">
        <v>2</v>
      </c>
      <c r="G52" s="38">
        <v>1</v>
      </c>
      <c r="H52" s="38">
        <v>3</v>
      </c>
      <c r="I52" s="37">
        <v>2</v>
      </c>
      <c r="J52" s="85">
        <f>D52+E52+F52+G52+H52+I52+C52</f>
        <v>20</v>
      </c>
      <c r="K52" s="86"/>
      <c r="L52" s="35">
        <v>3</v>
      </c>
      <c r="M52" s="38">
        <v>3</v>
      </c>
      <c r="N52" s="38">
        <v>3</v>
      </c>
      <c r="O52" s="38">
        <v>3</v>
      </c>
      <c r="P52" s="38">
        <v>3</v>
      </c>
      <c r="Q52" s="38">
        <v>5</v>
      </c>
      <c r="R52" s="37">
        <v>4</v>
      </c>
      <c r="S52" s="85">
        <f>M52+N52+O52+P52+Q52+R52+L52</f>
        <v>24</v>
      </c>
      <c r="T52" s="86"/>
      <c r="U52" s="35">
        <v>1</v>
      </c>
      <c r="V52" s="38">
        <v>2</v>
      </c>
      <c r="W52" s="38">
        <v>3</v>
      </c>
      <c r="X52" s="38">
        <v>4</v>
      </c>
      <c r="Y52" s="38">
        <v>4</v>
      </c>
      <c r="Z52" s="38">
        <v>4</v>
      </c>
      <c r="AA52" s="37">
        <v>1</v>
      </c>
      <c r="AB52" s="85">
        <f>V52+W52+X52+Y52+Z52+AA52+U52</f>
        <v>19</v>
      </c>
      <c r="AC52" s="86"/>
      <c r="AD52" s="35">
        <v>5</v>
      </c>
      <c r="AE52" s="38">
        <v>4</v>
      </c>
      <c r="AF52" s="38">
        <v>4</v>
      </c>
      <c r="AG52" s="38">
        <v>4</v>
      </c>
      <c r="AH52" s="38">
        <v>4</v>
      </c>
      <c r="AI52" s="38">
        <v>3</v>
      </c>
      <c r="AJ52" s="37">
        <v>2</v>
      </c>
      <c r="AK52" s="85">
        <f>AE52+AF52+AG52+AH52+AI52+AJ52+AD52</f>
        <v>26</v>
      </c>
      <c r="AL52" s="86"/>
      <c r="AM52" s="35">
        <v>5</v>
      </c>
      <c r="AN52" s="38">
        <v>5</v>
      </c>
      <c r="AO52" s="38">
        <v>3</v>
      </c>
      <c r="AP52" s="38"/>
      <c r="AQ52" s="38"/>
      <c r="AR52" s="38"/>
      <c r="AS52" s="37"/>
      <c r="AT52" s="85">
        <f>AN52+AO52+AP52+AQ52+AR52+AS52+AM52</f>
        <v>13</v>
      </c>
      <c r="AU52" s="86"/>
      <c r="AV52" s="35">
        <v>4</v>
      </c>
      <c r="AW52" s="38">
        <v>5</v>
      </c>
      <c r="AX52" s="38">
        <v>3</v>
      </c>
      <c r="AY52" s="38">
        <v>3</v>
      </c>
      <c r="AZ52" s="38">
        <v>3</v>
      </c>
      <c r="BA52" s="38">
        <v>3</v>
      </c>
      <c r="BB52" s="37"/>
      <c r="BC52" s="85">
        <f>AW52+AX52+AY52+AZ52+BA52+BB52+AV52</f>
        <v>21</v>
      </c>
      <c r="BD52" s="86"/>
      <c r="BE52" s="35">
        <v>4</v>
      </c>
      <c r="BF52" s="38">
        <v>5</v>
      </c>
      <c r="BG52" s="38">
        <v>4</v>
      </c>
      <c r="BH52" s="38">
        <v>5</v>
      </c>
      <c r="BI52" s="38">
        <v>4</v>
      </c>
      <c r="BJ52" s="38"/>
      <c r="BK52" s="37"/>
      <c r="BL52" s="85">
        <f>BF52+BG52+BH52+BI52+BJ52+BK52+BE52</f>
        <v>22</v>
      </c>
      <c r="BM52" s="86"/>
      <c r="BN52" s="35"/>
      <c r="BO52" s="38">
        <f t="shared" ref="BO52:BO57" si="96">COUNTIF(C52:BK52,"1")</f>
        <v>3</v>
      </c>
      <c r="BP52" s="38">
        <f t="shared" ref="BP52:BP57" si="97">COUNTIF(C52:BK52,"2")</f>
        <v>4</v>
      </c>
      <c r="BQ52" s="38">
        <f t="shared" ref="BQ52:BQ57" si="98">COUNTIF(C52:BK52,"3")</f>
        <v>14</v>
      </c>
      <c r="BR52" s="38">
        <f t="shared" ref="BR52:BR57" si="99">COUNTIF(C52:BK52,"4")</f>
        <v>13</v>
      </c>
      <c r="BS52" s="38">
        <f t="shared" ref="BS52:BS57" si="100">COUNTIF(C52:BK52,"5")</f>
        <v>8</v>
      </c>
      <c r="BT52" s="37">
        <f t="shared" ref="BT52:BT57" si="101">COUNTIF(C52:BK52,"0")</f>
        <v>0</v>
      </c>
      <c r="BU52" s="85">
        <f t="shared" ref="BU52:BU57" si="102">J52+S52+AB52+AK52+AT52+BC52+BL52</f>
        <v>145</v>
      </c>
      <c r="BV52" s="86"/>
      <c r="BW52" s="35"/>
      <c r="BX52" s="38">
        <v>10</v>
      </c>
      <c r="BY52" s="38">
        <v>16</v>
      </c>
      <c r="BZ52" s="38">
        <f>49+18+11</f>
        <v>78</v>
      </c>
      <c r="CA52" s="38">
        <f>33+39+20</f>
        <v>92</v>
      </c>
      <c r="CB52" s="38">
        <f>23+12+15</f>
        <v>50</v>
      </c>
      <c r="CC52" s="37"/>
      <c r="CD52" s="85">
        <f>SUM(BW52:CC52)</f>
        <v>246</v>
      </c>
      <c r="CE52" s="86"/>
      <c r="CF52" s="35"/>
      <c r="CG52" s="38">
        <f>BO52*2.5</f>
        <v>7.5</v>
      </c>
      <c r="CH52" s="38">
        <f>BP52*3.5</f>
        <v>14</v>
      </c>
      <c r="CI52" s="38">
        <f>BQ52*4.5</f>
        <v>63</v>
      </c>
      <c r="CJ52" s="38">
        <f>BR52*5.5</f>
        <v>71.5</v>
      </c>
      <c r="CK52" s="38">
        <f>BS52*6.5</f>
        <v>52</v>
      </c>
      <c r="CL52" s="37">
        <f>BT52*10.5</f>
        <v>0</v>
      </c>
      <c r="CM52" s="85">
        <f>SUM(CG52:CL52)</f>
        <v>208</v>
      </c>
      <c r="CN52" s="86"/>
    </row>
    <row r="53" spans="1:92">
      <c r="A53" s="38">
        <v>2</v>
      </c>
      <c r="B53" s="46" t="s">
        <v>62</v>
      </c>
      <c r="C53" s="47">
        <v>4</v>
      </c>
      <c r="D53" s="48">
        <v>1</v>
      </c>
      <c r="E53" s="48"/>
      <c r="F53" s="48"/>
      <c r="G53" s="48"/>
      <c r="H53" s="48"/>
      <c r="I53" s="49"/>
      <c r="J53" s="85">
        <f t="shared" ref="J53:J57" si="103">D53+E53+F53+G53+H53+I53+C53</f>
        <v>5</v>
      </c>
      <c r="K53" s="86"/>
      <c r="L53" s="47">
        <v>1</v>
      </c>
      <c r="M53" s="48">
        <v>4</v>
      </c>
      <c r="N53" s="48">
        <v>4</v>
      </c>
      <c r="O53" s="48">
        <v>1</v>
      </c>
      <c r="P53" s="48">
        <v>3</v>
      </c>
      <c r="Q53" s="48">
        <v>2</v>
      </c>
      <c r="R53" s="49"/>
      <c r="S53" s="85">
        <f t="shared" ref="S53:S57" si="104">M53+N53+O53+P53+Q53+R53+L53</f>
        <v>15</v>
      </c>
      <c r="T53" s="86"/>
      <c r="U53" s="47">
        <v>4</v>
      </c>
      <c r="V53" s="48">
        <v>4</v>
      </c>
      <c r="W53" s="48">
        <v>3</v>
      </c>
      <c r="X53" s="48">
        <v>1</v>
      </c>
      <c r="Y53" s="48">
        <v>1</v>
      </c>
      <c r="Z53" s="48">
        <v>1</v>
      </c>
      <c r="AA53" s="49"/>
      <c r="AB53" s="85">
        <f t="shared" ref="AB53:AB57" si="105">V53+W53+X53+Y53+Z53+AA53+U53</f>
        <v>14</v>
      </c>
      <c r="AC53" s="86"/>
      <c r="AD53" s="47">
        <v>1</v>
      </c>
      <c r="AE53" s="48">
        <v>2</v>
      </c>
      <c r="AF53" s="48">
        <v>3</v>
      </c>
      <c r="AG53" s="48">
        <v>4</v>
      </c>
      <c r="AH53" s="48"/>
      <c r="AI53" s="48"/>
      <c r="AJ53" s="49"/>
      <c r="AK53" s="85">
        <f t="shared" ref="AK53:AK57" si="106">AE53+AF53+AG53+AH53+AI53+AJ53+AD53</f>
        <v>10</v>
      </c>
      <c r="AL53" s="86"/>
      <c r="AM53" s="47">
        <v>4</v>
      </c>
      <c r="AN53" s="48"/>
      <c r="AO53" s="48"/>
      <c r="AP53" s="48"/>
      <c r="AQ53" s="48"/>
      <c r="AR53" s="48"/>
      <c r="AS53" s="49"/>
      <c r="AT53" s="85">
        <f t="shared" ref="AT53:AT57" si="107">AN53+AO53+AP53+AQ53+AR53+AS53+AM53</f>
        <v>4</v>
      </c>
      <c r="AU53" s="86"/>
      <c r="AV53" s="47">
        <v>5</v>
      </c>
      <c r="AW53" s="48">
        <v>4</v>
      </c>
      <c r="AX53" s="48">
        <v>2</v>
      </c>
      <c r="AY53" s="48">
        <v>1</v>
      </c>
      <c r="AZ53" s="48"/>
      <c r="BA53" s="48"/>
      <c r="BB53" s="49"/>
      <c r="BC53" s="85">
        <f t="shared" ref="BC53:BC57" si="108">AW53+AX53+AY53+AZ53+BA53+BB53+AV53</f>
        <v>12</v>
      </c>
      <c r="BD53" s="86"/>
      <c r="BE53" s="47">
        <v>4</v>
      </c>
      <c r="BF53" s="48">
        <v>2</v>
      </c>
      <c r="BG53" s="48"/>
      <c r="BH53" s="48"/>
      <c r="BI53" s="48"/>
      <c r="BJ53" s="48"/>
      <c r="BK53" s="49"/>
      <c r="BL53" s="85">
        <f t="shared" ref="BL53:BL57" si="109">BF53+BG53+BH53+BI53+BJ53+BK53+BE53</f>
        <v>6</v>
      </c>
      <c r="BM53" s="86"/>
      <c r="BN53" s="47"/>
      <c r="BO53" s="50">
        <f t="shared" si="96"/>
        <v>8</v>
      </c>
      <c r="BP53" s="50">
        <f t="shared" si="97"/>
        <v>4</v>
      </c>
      <c r="BQ53" s="50">
        <f t="shared" si="98"/>
        <v>3</v>
      </c>
      <c r="BR53" s="50">
        <f t="shared" si="99"/>
        <v>10</v>
      </c>
      <c r="BS53" s="50">
        <f t="shared" si="100"/>
        <v>2</v>
      </c>
      <c r="BT53" s="51">
        <f t="shared" si="101"/>
        <v>0</v>
      </c>
      <c r="BU53" s="88">
        <f t="shared" si="102"/>
        <v>66</v>
      </c>
      <c r="BV53" s="89"/>
      <c r="BW53" s="47"/>
      <c r="BX53" s="48">
        <v>24</v>
      </c>
      <c r="BY53" s="48">
        <v>9</v>
      </c>
      <c r="BZ53" s="48">
        <v>7</v>
      </c>
      <c r="CA53" s="48">
        <f>23+22</f>
        <v>45</v>
      </c>
      <c r="CB53" s="48">
        <v>9</v>
      </c>
      <c r="CC53" s="49"/>
      <c r="CD53" s="88">
        <f t="shared" ref="CD53:CD57" si="110">SUM(BW53:CC53)</f>
        <v>94</v>
      </c>
      <c r="CE53" s="89"/>
      <c r="CF53" s="47"/>
      <c r="CG53" s="50">
        <f t="shared" ref="CG53:CG57" si="111">BO53*2.5</f>
        <v>20</v>
      </c>
      <c r="CH53" s="50">
        <f t="shared" ref="CH53:CH57" si="112">BP53*3.5</f>
        <v>14</v>
      </c>
      <c r="CI53" s="50">
        <f t="shared" ref="CI53:CI57" si="113">BQ53*4.5</f>
        <v>13.5</v>
      </c>
      <c r="CJ53" s="50">
        <f t="shared" ref="CJ53:CJ57" si="114">BR53*5.5</f>
        <v>55</v>
      </c>
      <c r="CK53" s="50">
        <f t="shared" ref="CK53:CK57" si="115">BS53*6.5</f>
        <v>13</v>
      </c>
      <c r="CL53" s="51">
        <f t="shared" ref="CL53:CL57" si="116">BT53*10.5</f>
        <v>0</v>
      </c>
      <c r="CM53" s="88">
        <f t="shared" ref="CM53:CM57" si="117">SUM(CG53:CL53)</f>
        <v>115.5</v>
      </c>
      <c r="CN53" s="89"/>
    </row>
    <row r="54" spans="1:92">
      <c r="A54" s="38">
        <v>3</v>
      </c>
      <c r="B54" s="45" t="s">
        <v>63</v>
      </c>
      <c r="C54" s="35">
        <v>4</v>
      </c>
      <c r="D54" s="38">
        <v>3</v>
      </c>
      <c r="E54" s="38">
        <v>2</v>
      </c>
      <c r="F54" s="38">
        <v>2</v>
      </c>
      <c r="G54" s="38">
        <v>2</v>
      </c>
      <c r="H54" s="38"/>
      <c r="I54" s="37"/>
      <c r="J54" s="85">
        <f t="shared" si="103"/>
        <v>13</v>
      </c>
      <c r="K54" s="86"/>
      <c r="L54" s="35">
        <v>3</v>
      </c>
      <c r="M54" s="38">
        <v>3</v>
      </c>
      <c r="N54" s="38">
        <v>2</v>
      </c>
      <c r="O54" s="38">
        <v>2</v>
      </c>
      <c r="P54" s="38">
        <v>1</v>
      </c>
      <c r="Q54" s="38">
        <v>4</v>
      </c>
      <c r="R54" s="37"/>
      <c r="S54" s="85">
        <f t="shared" si="104"/>
        <v>15</v>
      </c>
      <c r="T54" s="86"/>
      <c r="U54" s="35">
        <v>4</v>
      </c>
      <c r="V54" s="38">
        <v>3</v>
      </c>
      <c r="W54" s="38">
        <v>3</v>
      </c>
      <c r="X54" s="38">
        <v>3</v>
      </c>
      <c r="Y54" s="38">
        <v>1</v>
      </c>
      <c r="Z54" s="38">
        <v>1</v>
      </c>
      <c r="AA54" s="37"/>
      <c r="AB54" s="85">
        <f t="shared" si="105"/>
        <v>15</v>
      </c>
      <c r="AC54" s="86"/>
      <c r="AD54" s="35">
        <v>1</v>
      </c>
      <c r="AE54" s="38"/>
      <c r="AF54" s="38"/>
      <c r="AG54" s="38"/>
      <c r="AH54" s="38"/>
      <c r="AI54" s="38"/>
      <c r="AJ54" s="37"/>
      <c r="AK54" s="85">
        <f t="shared" si="106"/>
        <v>1</v>
      </c>
      <c r="AL54" s="86"/>
      <c r="AM54" s="35">
        <v>4</v>
      </c>
      <c r="AN54" s="38">
        <v>2</v>
      </c>
      <c r="AO54" s="38">
        <v>1</v>
      </c>
      <c r="AP54" s="38"/>
      <c r="AQ54" s="38"/>
      <c r="AR54" s="38"/>
      <c r="AS54" s="37"/>
      <c r="AT54" s="85">
        <f t="shared" si="107"/>
        <v>7</v>
      </c>
      <c r="AU54" s="86"/>
      <c r="AV54" s="35">
        <v>4</v>
      </c>
      <c r="AW54" s="38">
        <v>3</v>
      </c>
      <c r="AX54" s="38">
        <v>1</v>
      </c>
      <c r="AY54" s="38"/>
      <c r="AZ54" s="38"/>
      <c r="BA54" s="38"/>
      <c r="BB54" s="37"/>
      <c r="BC54" s="85">
        <f t="shared" si="108"/>
        <v>8</v>
      </c>
      <c r="BD54" s="86"/>
      <c r="BE54" s="35"/>
      <c r="BF54" s="38"/>
      <c r="BG54" s="38"/>
      <c r="BH54" s="38"/>
      <c r="BI54" s="38"/>
      <c r="BJ54" s="38"/>
      <c r="BK54" s="37"/>
      <c r="BL54" s="85">
        <f t="shared" si="109"/>
        <v>0</v>
      </c>
      <c r="BM54" s="86"/>
      <c r="BN54" s="35"/>
      <c r="BO54" s="38">
        <f t="shared" si="96"/>
        <v>7</v>
      </c>
      <c r="BP54" s="38">
        <f t="shared" si="97"/>
        <v>6</v>
      </c>
      <c r="BQ54" s="38">
        <f t="shared" si="98"/>
        <v>7</v>
      </c>
      <c r="BR54" s="38">
        <f t="shared" si="99"/>
        <v>5</v>
      </c>
      <c r="BS54" s="38">
        <f t="shared" si="100"/>
        <v>0</v>
      </c>
      <c r="BT54" s="37">
        <f t="shared" si="101"/>
        <v>0</v>
      </c>
      <c r="BU54" s="85">
        <f t="shared" si="102"/>
        <v>59</v>
      </c>
      <c r="BV54" s="86"/>
      <c r="BW54" s="35"/>
      <c r="BX54" s="38">
        <v>20</v>
      </c>
      <c r="BY54" s="38">
        <v>21</v>
      </c>
      <c r="BZ54" s="38">
        <f>16+18</f>
        <v>34</v>
      </c>
      <c r="CA54" s="38">
        <f>26+6</f>
        <v>32</v>
      </c>
      <c r="CB54" s="38"/>
      <c r="CC54" s="37"/>
      <c r="CD54" s="85">
        <f t="shared" si="110"/>
        <v>107</v>
      </c>
      <c r="CE54" s="86"/>
      <c r="CF54" s="35"/>
      <c r="CG54" s="38">
        <f t="shared" si="111"/>
        <v>17.5</v>
      </c>
      <c r="CH54" s="38">
        <f t="shared" si="112"/>
        <v>21</v>
      </c>
      <c r="CI54" s="38">
        <f t="shared" si="113"/>
        <v>31.5</v>
      </c>
      <c r="CJ54" s="38">
        <f t="shared" si="114"/>
        <v>27.5</v>
      </c>
      <c r="CK54" s="38">
        <f t="shared" si="115"/>
        <v>0</v>
      </c>
      <c r="CL54" s="37">
        <f t="shared" si="116"/>
        <v>0</v>
      </c>
      <c r="CM54" s="85">
        <f t="shared" si="117"/>
        <v>97.5</v>
      </c>
      <c r="CN54" s="86"/>
    </row>
    <row r="55" spans="1:92">
      <c r="A55" s="38">
        <v>4</v>
      </c>
      <c r="B55" s="46" t="s">
        <v>64</v>
      </c>
      <c r="C55" s="47">
        <v>3</v>
      </c>
      <c r="D55" s="48">
        <v>2</v>
      </c>
      <c r="E55" s="48">
        <v>1</v>
      </c>
      <c r="F55" s="48">
        <v>1</v>
      </c>
      <c r="G55" s="48"/>
      <c r="H55" s="48"/>
      <c r="I55" s="49"/>
      <c r="J55" s="85">
        <f t="shared" si="103"/>
        <v>7</v>
      </c>
      <c r="K55" s="86"/>
      <c r="L55" s="47">
        <v>2</v>
      </c>
      <c r="M55" s="48">
        <v>4</v>
      </c>
      <c r="N55" s="48"/>
      <c r="O55" s="48"/>
      <c r="P55" s="48"/>
      <c r="Q55" s="48"/>
      <c r="R55" s="49"/>
      <c r="S55" s="85">
        <f t="shared" si="104"/>
        <v>6</v>
      </c>
      <c r="T55" s="86"/>
      <c r="U55" s="47">
        <v>4</v>
      </c>
      <c r="V55" s="48">
        <v>4</v>
      </c>
      <c r="W55" s="48">
        <v>3</v>
      </c>
      <c r="X55" s="48">
        <v>2</v>
      </c>
      <c r="Y55" s="48">
        <v>2</v>
      </c>
      <c r="Z55" s="48"/>
      <c r="AA55" s="49"/>
      <c r="AB55" s="85">
        <f t="shared" si="105"/>
        <v>15</v>
      </c>
      <c r="AC55" s="86"/>
      <c r="AD55" s="47"/>
      <c r="AE55" s="48"/>
      <c r="AF55" s="48">
        <v>4</v>
      </c>
      <c r="AG55" s="48">
        <v>4</v>
      </c>
      <c r="AH55" s="48">
        <v>2</v>
      </c>
      <c r="AI55" s="48">
        <v>1</v>
      </c>
      <c r="AJ55" s="49"/>
      <c r="AK55" s="85">
        <f t="shared" si="106"/>
        <v>11</v>
      </c>
      <c r="AL55" s="86"/>
      <c r="AM55" s="47"/>
      <c r="AN55" s="48"/>
      <c r="AO55" s="48"/>
      <c r="AP55" s="48"/>
      <c r="AQ55" s="48"/>
      <c r="AR55" s="48"/>
      <c r="AS55" s="49"/>
      <c r="AT55" s="85">
        <f t="shared" si="107"/>
        <v>0</v>
      </c>
      <c r="AU55" s="86"/>
      <c r="AV55" s="47">
        <v>4</v>
      </c>
      <c r="AW55" s="48">
        <v>2</v>
      </c>
      <c r="AX55" s="48">
        <v>2</v>
      </c>
      <c r="AY55" s="48">
        <v>1</v>
      </c>
      <c r="AZ55" s="48">
        <v>1</v>
      </c>
      <c r="BA55" s="48">
        <v>1</v>
      </c>
      <c r="BB55" s="49"/>
      <c r="BC55" s="85">
        <f t="shared" si="108"/>
        <v>11</v>
      </c>
      <c r="BD55" s="86"/>
      <c r="BE55" s="47">
        <v>3</v>
      </c>
      <c r="BF55" s="48">
        <v>5</v>
      </c>
      <c r="BG55" s="48">
        <v>5</v>
      </c>
      <c r="BH55" s="48"/>
      <c r="BI55" s="48"/>
      <c r="BJ55" s="48"/>
      <c r="BK55" s="49"/>
      <c r="BL55" s="85">
        <f t="shared" si="109"/>
        <v>13</v>
      </c>
      <c r="BM55" s="86"/>
      <c r="BN55" s="47"/>
      <c r="BO55" s="50">
        <f t="shared" si="96"/>
        <v>6</v>
      </c>
      <c r="BP55" s="50">
        <f t="shared" si="97"/>
        <v>7</v>
      </c>
      <c r="BQ55" s="50">
        <f t="shared" si="98"/>
        <v>3</v>
      </c>
      <c r="BR55" s="50">
        <f t="shared" si="99"/>
        <v>6</v>
      </c>
      <c r="BS55" s="50">
        <f t="shared" si="100"/>
        <v>2</v>
      </c>
      <c r="BT55" s="51"/>
      <c r="BU55" s="88">
        <f t="shared" si="102"/>
        <v>63</v>
      </c>
      <c r="BV55" s="89"/>
      <c r="BW55" s="47"/>
      <c r="BX55" s="48">
        <v>16</v>
      </c>
      <c r="BY55" s="48">
        <v>24</v>
      </c>
      <c r="BZ55" s="48">
        <v>18</v>
      </c>
      <c r="CA55" s="48">
        <f>29+14</f>
        <v>43</v>
      </c>
      <c r="CB55" s="48">
        <v>7</v>
      </c>
      <c r="CC55" s="49"/>
      <c r="CD55" s="88">
        <f t="shared" si="110"/>
        <v>108</v>
      </c>
      <c r="CE55" s="89"/>
      <c r="CF55" s="47"/>
      <c r="CG55" s="50">
        <f t="shared" si="111"/>
        <v>15</v>
      </c>
      <c r="CH55" s="50">
        <f t="shared" si="112"/>
        <v>24.5</v>
      </c>
      <c r="CI55" s="50">
        <f t="shared" si="113"/>
        <v>13.5</v>
      </c>
      <c r="CJ55" s="50">
        <f t="shared" si="114"/>
        <v>33</v>
      </c>
      <c r="CK55" s="50">
        <f t="shared" si="115"/>
        <v>13</v>
      </c>
      <c r="CL55" s="51">
        <f t="shared" si="116"/>
        <v>0</v>
      </c>
      <c r="CM55" s="88">
        <f t="shared" si="117"/>
        <v>99</v>
      </c>
      <c r="CN55" s="89"/>
    </row>
    <row r="56" spans="1:92">
      <c r="A56" s="38">
        <v>5</v>
      </c>
      <c r="B56" s="45" t="s">
        <v>65</v>
      </c>
      <c r="C56" s="35">
        <v>5</v>
      </c>
      <c r="D56" s="38">
        <v>5</v>
      </c>
      <c r="E56" s="38">
        <v>4</v>
      </c>
      <c r="F56" s="38">
        <v>3</v>
      </c>
      <c r="G56" s="38">
        <v>3</v>
      </c>
      <c r="H56" s="38">
        <v>3</v>
      </c>
      <c r="I56" s="37">
        <v>2</v>
      </c>
      <c r="J56" s="85">
        <f t="shared" si="103"/>
        <v>25</v>
      </c>
      <c r="K56" s="86"/>
      <c r="L56" s="35">
        <v>5</v>
      </c>
      <c r="M56" s="38">
        <v>5</v>
      </c>
      <c r="N56" s="38">
        <v>4</v>
      </c>
      <c r="O56" s="38">
        <v>4</v>
      </c>
      <c r="P56" s="38">
        <v>4</v>
      </c>
      <c r="Q56" s="38">
        <v>4</v>
      </c>
      <c r="R56" s="37">
        <v>3</v>
      </c>
      <c r="S56" s="85">
        <f t="shared" si="104"/>
        <v>29</v>
      </c>
      <c r="T56" s="86"/>
      <c r="U56" s="35">
        <v>5</v>
      </c>
      <c r="V56" s="38">
        <v>5</v>
      </c>
      <c r="W56" s="38">
        <v>5</v>
      </c>
      <c r="X56" s="38">
        <v>5</v>
      </c>
      <c r="Y56" s="38">
        <v>5</v>
      </c>
      <c r="Z56" s="38">
        <v>4</v>
      </c>
      <c r="AA56" s="37">
        <v>3</v>
      </c>
      <c r="AB56" s="85">
        <f t="shared" si="105"/>
        <v>32</v>
      </c>
      <c r="AC56" s="86"/>
      <c r="AD56" s="35">
        <v>5</v>
      </c>
      <c r="AE56" s="38">
        <v>5</v>
      </c>
      <c r="AF56" s="38">
        <v>4</v>
      </c>
      <c r="AG56" s="38">
        <v>4</v>
      </c>
      <c r="AH56" s="38">
        <v>4</v>
      </c>
      <c r="AI56" s="38">
        <v>4</v>
      </c>
      <c r="AJ56" s="37">
        <v>4</v>
      </c>
      <c r="AK56" s="85">
        <f t="shared" si="106"/>
        <v>30</v>
      </c>
      <c r="AL56" s="86"/>
      <c r="AM56" s="35">
        <v>3</v>
      </c>
      <c r="AN56" s="38">
        <v>3</v>
      </c>
      <c r="AO56" s="38">
        <v>3</v>
      </c>
      <c r="AP56" s="38">
        <v>4</v>
      </c>
      <c r="AQ56" s="38">
        <v>4</v>
      </c>
      <c r="AR56" s="38"/>
      <c r="AS56" s="37"/>
      <c r="AT56" s="85">
        <f t="shared" si="107"/>
        <v>17</v>
      </c>
      <c r="AU56" s="86"/>
      <c r="AV56" s="35">
        <v>4</v>
      </c>
      <c r="AW56" s="38">
        <v>4</v>
      </c>
      <c r="AX56" s="38">
        <v>4</v>
      </c>
      <c r="AY56" s="38">
        <v>3</v>
      </c>
      <c r="AZ56" s="38">
        <v>3</v>
      </c>
      <c r="BA56" s="38">
        <v>2</v>
      </c>
      <c r="BB56" s="37"/>
      <c r="BC56" s="85">
        <f t="shared" si="108"/>
        <v>20</v>
      </c>
      <c r="BD56" s="86"/>
      <c r="BE56" s="35">
        <v>4</v>
      </c>
      <c r="BF56" s="38">
        <v>5</v>
      </c>
      <c r="BG56" s="38">
        <v>5</v>
      </c>
      <c r="BH56" s="38">
        <v>5</v>
      </c>
      <c r="BI56" s="38">
        <v>4</v>
      </c>
      <c r="BJ56" s="38"/>
      <c r="BK56" s="37"/>
      <c r="BL56" s="85">
        <f t="shared" si="109"/>
        <v>23</v>
      </c>
      <c r="BM56" s="86"/>
      <c r="BN56" s="35"/>
      <c r="BO56" s="38">
        <f t="shared" si="96"/>
        <v>0</v>
      </c>
      <c r="BP56" s="38">
        <f t="shared" si="97"/>
        <v>2</v>
      </c>
      <c r="BQ56" s="38">
        <f t="shared" si="98"/>
        <v>10</v>
      </c>
      <c r="BR56" s="38">
        <f t="shared" si="99"/>
        <v>18</v>
      </c>
      <c r="BS56" s="38">
        <f t="shared" si="100"/>
        <v>14</v>
      </c>
      <c r="BT56" s="37">
        <f t="shared" si="101"/>
        <v>0</v>
      </c>
      <c r="BU56" s="85">
        <f>J56+S56+AB56+AK56+AT56+BC56+BL56</f>
        <v>176</v>
      </c>
      <c r="BV56" s="86"/>
      <c r="BW56" s="35"/>
      <c r="BX56" s="38"/>
      <c r="BY56" s="38">
        <v>9</v>
      </c>
      <c r="BZ56" s="38">
        <f>12+20+3</f>
        <v>35</v>
      </c>
      <c r="CA56" s="38">
        <f>31+34+24+9</f>
        <v>98</v>
      </c>
      <c r="CB56" s="38">
        <f>32+16+19+25+20</f>
        <v>112</v>
      </c>
      <c r="CC56" s="37"/>
      <c r="CD56" s="85">
        <f t="shared" si="110"/>
        <v>254</v>
      </c>
      <c r="CE56" s="86"/>
      <c r="CF56" s="35"/>
      <c r="CG56" s="38">
        <f t="shared" si="111"/>
        <v>0</v>
      </c>
      <c r="CH56" s="38">
        <f t="shared" si="112"/>
        <v>7</v>
      </c>
      <c r="CI56" s="38">
        <f t="shared" si="113"/>
        <v>45</v>
      </c>
      <c r="CJ56" s="38">
        <f t="shared" si="114"/>
        <v>99</v>
      </c>
      <c r="CK56" s="38">
        <f t="shared" si="115"/>
        <v>91</v>
      </c>
      <c r="CL56" s="37">
        <f t="shared" si="116"/>
        <v>0</v>
      </c>
      <c r="CM56" s="85">
        <f t="shared" si="117"/>
        <v>242</v>
      </c>
      <c r="CN56" s="86"/>
    </row>
    <row r="57" spans="1:92">
      <c r="A57" s="38">
        <v>6</v>
      </c>
      <c r="B57" s="46" t="s">
        <v>66</v>
      </c>
      <c r="C57" s="47">
        <v>3</v>
      </c>
      <c r="D57" s="48">
        <v>1</v>
      </c>
      <c r="E57" s="48"/>
      <c r="F57" s="48"/>
      <c r="G57" s="48"/>
      <c r="H57" s="48"/>
      <c r="I57" s="49"/>
      <c r="J57" s="85">
        <f t="shared" si="103"/>
        <v>4</v>
      </c>
      <c r="K57" s="86"/>
      <c r="L57" s="47">
        <v>4</v>
      </c>
      <c r="M57" s="48">
        <v>4</v>
      </c>
      <c r="N57" s="48">
        <v>3</v>
      </c>
      <c r="O57" s="48">
        <v>3</v>
      </c>
      <c r="P57" s="48">
        <v>3</v>
      </c>
      <c r="Q57" s="48">
        <v>2</v>
      </c>
      <c r="R57" s="49">
        <v>2</v>
      </c>
      <c r="S57" s="85">
        <f t="shared" si="104"/>
        <v>21</v>
      </c>
      <c r="T57" s="86"/>
      <c r="U57" s="47">
        <v>4</v>
      </c>
      <c r="V57" s="48">
        <v>3</v>
      </c>
      <c r="W57" s="48">
        <v>3</v>
      </c>
      <c r="X57" s="48">
        <v>3</v>
      </c>
      <c r="Y57" s="48">
        <v>3</v>
      </c>
      <c r="Z57" s="48">
        <v>3</v>
      </c>
      <c r="AA57" s="49"/>
      <c r="AB57" s="85">
        <f t="shared" si="105"/>
        <v>19</v>
      </c>
      <c r="AC57" s="86"/>
      <c r="AD57" s="47">
        <v>5</v>
      </c>
      <c r="AE57" s="48">
        <v>5</v>
      </c>
      <c r="AF57" s="48">
        <v>4</v>
      </c>
      <c r="AG57" s="48">
        <v>4</v>
      </c>
      <c r="AH57" s="48">
        <v>2</v>
      </c>
      <c r="AI57" s="48">
        <v>1</v>
      </c>
      <c r="AJ57" s="49"/>
      <c r="AK57" s="85">
        <f t="shared" si="106"/>
        <v>21</v>
      </c>
      <c r="AL57" s="86"/>
      <c r="AM57" s="47">
        <v>5</v>
      </c>
      <c r="AN57" s="48">
        <v>4</v>
      </c>
      <c r="AO57" s="48">
        <v>1</v>
      </c>
      <c r="AP57" s="48"/>
      <c r="AQ57" s="48"/>
      <c r="AR57" s="48"/>
      <c r="AS57" s="49"/>
      <c r="AT57" s="85">
        <f t="shared" si="107"/>
        <v>10</v>
      </c>
      <c r="AU57" s="86"/>
      <c r="AV57" s="47">
        <v>2</v>
      </c>
      <c r="AW57" s="48">
        <v>2</v>
      </c>
      <c r="AX57" s="48">
        <v>1</v>
      </c>
      <c r="AY57" s="48">
        <v>1</v>
      </c>
      <c r="AZ57" s="48"/>
      <c r="BA57" s="48"/>
      <c r="BB57" s="49"/>
      <c r="BC57" s="85">
        <f t="shared" si="108"/>
        <v>6</v>
      </c>
      <c r="BD57" s="86"/>
      <c r="BE57" s="47">
        <v>5</v>
      </c>
      <c r="BF57" s="48">
        <v>1</v>
      </c>
      <c r="BG57" s="48"/>
      <c r="BH57" s="48"/>
      <c r="BI57" s="48"/>
      <c r="BJ57" s="48"/>
      <c r="BK57" s="49"/>
      <c r="BL57" s="85">
        <f t="shared" si="109"/>
        <v>6</v>
      </c>
      <c r="BM57" s="86"/>
      <c r="BN57" s="47"/>
      <c r="BO57" s="50">
        <f t="shared" si="96"/>
        <v>6</v>
      </c>
      <c r="BP57" s="50">
        <f t="shared" si="97"/>
        <v>5</v>
      </c>
      <c r="BQ57" s="50">
        <f t="shared" si="98"/>
        <v>9</v>
      </c>
      <c r="BR57" s="50">
        <f t="shared" si="99"/>
        <v>7</v>
      </c>
      <c r="BS57" s="50">
        <f t="shared" si="100"/>
        <v>4</v>
      </c>
      <c r="BT57" s="51">
        <f t="shared" si="101"/>
        <v>0</v>
      </c>
      <c r="BU57" s="88">
        <f t="shared" si="102"/>
        <v>87</v>
      </c>
      <c r="BV57" s="89"/>
      <c r="BW57" s="47"/>
      <c r="BX57" s="48">
        <v>19</v>
      </c>
      <c r="BY57" s="48">
        <v>25</v>
      </c>
      <c r="BZ57" s="48">
        <f>16+15+8</f>
        <v>39</v>
      </c>
      <c r="CA57" s="48">
        <f>27+12</f>
        <v>39</v>
      </c>
      <c r="CB57" s="48">
        <v>25</v>
      </c>
      <c r="CC57" s="49"/>
      <c r="CD57" s="88">
        <f t="shared" si="110"/>
        <v>147</v>
      </c>
      <c r="CE57" s="89"/>
      <c r="CF57" s="47"/>
      <c r="CG57" s="50">
        <f t="shared" si="111"/>
        <v>15</v>
      </c>
      <c r="CH57" s="50">
        <f t="shared" si="112"/>
        <v>17.5</v>
      </c>
      <c r="CI57" s="50">
        <f t="shared" si="113"/>
        <v>40.5</v>
      </c>
      <c r="CJ57" s="50">
        <f t="shared" si="114"/>
        <v>38.5</v>
      </c>
      <c r="CK57" s="50">
        <f t="shared" si="115"/>
        <v>26</v>
      </c>
      <c r="CL57" s="51">
        <f t="shared" si="116"/>
        <v>0</v>
      </c>
      <c r="CM57" s="88">
        <f t="shared" si="117"/>
        <v>137.5</v>
      </c>
      <c r="CN57" s="89"/>
    </row>
  </sheetData>
  <mergeCells count="186">
    <mergeCell ref="CM57:CN57"/>
    <mergeCell ref="AK53:AL53"/>
    <mergeCell ref="AT53:AU53"/>
    <mergeCell ref="BC53:BD53"/>
    <mergeCell ref="BL53:BM53"/>
    <mergeCell ref="BU53:BV53"/>
    <mergeCell ref="CD53:CE53"/>
    <mergeCell ref="CM53:CN53"/>
    <mergeCell ref="CM54:CN54"/>
    <mergeCell ref="CM56:CN56"/>
    <mergeCell ref="BL55:BM55"/>
    <mergeCell ref="BU55:BV55"/>
    <mergeCell ref="CD55:CE55"/>
    <mergeCell ref="CM55:CN55"/>
    <mergeCell ref="AT54:AU54"/>
    <mergeCell ref="BC54:BD54"/>
    <mergeCell ref="BL54:BM54"/>
    <mergeCell ref="BU54:BV54"/>
    <mergeCell ref="CD54:CE54"/>
    <mergeCell ref="AK57:AL57"/>
    <mergeCell ref="AT57:AU57"/>
    <mergeCell ref="BC57:BD57"/>
    <mergeCell ref="BL57:BM57"/>
    <mergeCell ref="BU57:BV57"/>
    <mergeCell ref="A50:A51"/>
    <mergeCell ref="C50:K50"/>
    <mergeCell ref="L50:T50"/>
    <mergeCell ref="U50:AC50"/>
    <mergeCell ref="AD50:AL50"/>
    <mergeCell ref="AM50:AU50"/>
    <mergeCell ref="AV50:BD50"/>
    <mergeCell ref="BE50:BM50"/>
    <mergeCell ref="BN50:BV50"/>
    <mergeCell ref="J51:K51"/>
    <mergeCell ref="S51:T51"/>
    <mergeCell ref="AB51:AC51"/>
    <mergeCell ref="AK51:AL51"/>
    <mergeCell ref="AT51:AU51"/>
    <mergeCell ref="BC51:BD51"/>
    <mergeCell ref="BL51:BM51"/>
    <mergeCell ref="BU51:BV51"/>
    <mergeCell ref="J57:K57"/>
    <mergeCell ref="S57:T57"/>
    <mergeCell ref="AB57:AC57"/>
    <mergeCell ref="J55:K55"/>
    <mergeCell ref="S55:T55"/>
    <mergeCell ref="AB55:AC55"/>
    <mergeCell ref="AK55:AL55"/>
    <mergeCell ref="AT55:AU55"/>
    <mergeCell ref="CD57:CE57"/>
    <mergeCell ref="BL56:BM56"/>
    <mergeCell ref="BU56:BV56"/>
    <mergeCell ref="CD56:CE56"/>
    <mergeCell ref="BC55:BD55"/>
    <mergeCell ref="J56:K56"/>
    <mergeCell ref="S56:T56"/>
    <mergeCell ref="AB56:AC56"/>
    <mergeCell ref="AK56:AL56"/>
    <mergeCell ref="AT56:AU56"/>
    <mergeCell ref="BC56:BD56"/>
    <mergeCell ref="CM52:CN52"/>
    <mergeCell ref="J53:K53"/>
    <mergeCell ref="S53:T53"/>
    <mergeCell ref="AB53:AC53"/>
    <mergeCell ref="AK54:AL54"/>
    <mergeCell ref="J54:K54"/>
    <mergeCell ref="S54:T54"/>
    <mergeCell ref="AB54:AC54"/>
    <mergeCell ref="BW50:CE50"/>
    <mergeCell ref="CF50:CN50"/>
    <mergeCell ref="CD51:CE51"/>
    <mergeCell ref="CM51:CN51"/>
    <mergeCell ref="B50:B51"/>
    <mergeCell ref="J52:K52"/>
    <mergeCell ref="S52:T52"/>
    <mergeCell ref="AB52:AC52"/>
    <mergeCell ref="AK52:AL52"/>
    <mergeCell ref="AT52:AU52"/>
    <mergeCell ref="BC52:BD52"/>
    <mergeCell ref="BL52:BM52"/>
    <mergeCell ref="BU52:BV52"/>
    <mergeCell ref="CD52:CE52"/>
    <mergeCell ref="T1:W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A40:A41"/>
    <mergeCell ref="B40:B41"/>
    <mergeCell ref="C40:C41"/>
    <mergeCell ref="D40:D41"/>
    <mergeCell ref="F40:N40"/>
    <mergeCell ref="O40:W40"/>
    <mergeCell ref="X40:AF40"/>
    <mergeCell ref="AG40:AO40"/>
    <mergeCell ref="AP40:AX40"/>
    <mergeCell ref="CG42:CH42"/>
    <mergeCell ref="CP42:CQ42"/>
    <mergeCell ref="M43:N43"/>
    <mergeCell ref="V43:W43"/>
    <mergeCell ref="AE43:AF43"/>
    <mergeCell ref="AN43:AO43"/>
    <mergeCell ref="AW43:AX43"/>
    <mergeCell ref="BF43:BG43"/>
    <mergeCell ref="BQ40:BY40"/>
    <mergeCell ref="BZ40:CH40"/>
    <mergeCell ref="CI40:CQ40"/>
    <mergeCell ref="M41:N41"/>
    <mergeCell ref="V41:W41"/>
    <mergeCell ref="AE41:AF41"/>
    <mergeCell ref="AN41:AO41"/>
    <mergeCell ref="AW41:AX41"/>
    <mergeCell ref="BF41:BG41"/>
    <mergeCell ref="BO41:BP41"/>
    <mergeCell ref="AY40:BG40"/>
    <mergeCell ref="BH40:BP40"/>
    <mergeCell ref="BX41:BY41"/>
    <mergeCell ref="CG41:CH41"/>
    <mergeCell ref="CP41:CQ41"/>
    <mergeCell ref="M45:N45"/>
    <mergeCell ref="V45:W45"/>
    <mergeCell ref="AE45:AF45"/>
    <mergeCell ref="AN45:AO45"/>
    <mergeCell ref="AW45:AX45"/>
    <mergeCell ref="BF45:BG45"/>
    <mergeCell ref="BO45:BP45"/>
    <mergeCell ref="BX43:BY43"/>
    <mergeCell ref="M42:N42"/>
    <mergeCell ref="V42:W42"/>
    <mergeCell ref="AE42:AF42"/>
    <mergeCell ref="AN42:AO42"/>
    <mergeCell ref="AW42:AX42"/>
    <mergeCell ref="BF42:BG42"/>
    <mergeCell ref="BO42:BP42"/>
    <mergeCell ref="M44:N44"/>
    <mergeCell ref="V44:W44"/>
    <mergeCell ref="AE44:AF44"/>
    <mergeCell ref="AN44:AO44"/>
    <mergeCell ref="AW44:AX44"/>
    <mergeCell ref="BF44:BG44"/>
    <mergeCell ref="BO44:BP44"/>
    <mergeCell ref="BX42:BY42"/>
    <mergeCell ref="CP45:CQ45"/>
    <mergeCell ref="CG43:CH43"/>
    <mergeCell ref="V46:W46"/>
    <mergeCell ref="AE46:AF46"/>
    <mergeCell ref="AN46:AO46"/>
    <mergeCell ref="AW46:AX46"/>
    <mergeCell ref="BF46:BG46"/>
    <mergeCell ref="BO46:BP46"/>
    <mergeCell ref="BX44:BY44"/>
    <mergeCell ref="CG44:CH44"/>
    <mergeCell ref="BO43:BP43"/>
    <mergeCell ref="CP43:CQ43"/>
    <mergeCell ref="M46:N46"/>
    <mergeCell ref="CP44:CQ44"/>
    <mergeCell ref="A30:A31"/>
    <mergeCell ref="B30:B31"/>
    <mergeCell ref="C30:C31"/>
    <mergeCell ref="D30:D31"/>
    <mergeCell ref="E30:E31"/>
    <mergeCell ref="M1:R1"/>
    <mergeCell ref="BX47:BY47"/>
    <mergeCell ref="CG47:CH47"/>
    <mergeCell ref="CP47:CQ47"/>
    <mergeCell ref="E40:E41"/>
    <mergeCell ref="BX46:BY46"/>
    <mergeCell ref="CG46:CH46"/>
    <mergeCell ref="CP46:CQ46"/>
    <mergeCell ref="M47:N47"/>
    <mergeCell ref="V47:W47"/>
    <mergeCell ref="AE47:AF47"/>
    <mergeCell ref="AN47:AO47"/>
    <mergeCell ref="AW47:AX47"/>
    <mergeCell ref="BF47:BG47"/>
    <mergeCell ref="BO47:BP47"/>
    <mergeCell ref="BX45:BY45"/>
    <mergeCell ref="CG45:CH4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36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3" width="6.5703125" bestFit="1" customWidth="1"/>
    <col min="14" max="14" width="14" customWidth="1"/>
    <col min="15" max="15" width="4.85546875" customWidth="1"/>
    <col min="16" max="16" width="13.7109375" customWidth="1"/>
    <col min="17" max="17" width="4.5703125" customWidth="1"/>
    <col min="18" max="18" width="7.140625" customWidth="1"/>
    <col min="19" max="19" width="4.85546875" customWidth="1"/>
  </cols>
  <sheetData>
    <row r="1" spans="1:19" ht="14.45" customHeight="1">
      <c r="A1" s="71" t="s">
        <v>0</v>
      </c>
      <c r="B1" s="71" t="s">
        <v>1</v>
      </c>
      <c r="C1" s="71" t="s">
        <v>2</v>
      </c>
      <c r="D1" s="72" t="s">
        <v>3</v>
      </c>
      <c r="E1" s="74" t="s">
        <v>4</v>
      </c>
      <c r="F1" s="69">
        <v>1</v>
      </c>
      <c r="G1" s="69">
        <v>2</v>
      </c>
      <c r="H1" s="69">
        <v>3</v>
      </c>
      <c r="I1" s="69">
        <v>4</v>
      </c>
      <c r="J1" s="69">
        <v>5</v>
      </c>
      <c r="K1" s="69">
        <v>6</v>
      </c>
      <c r="L1" s="72">
        <v>7</v>
      </c>
      <c r="M1" s="72">
        <v>8</v>
      </c>
      <c r="N1" s="68" t="s">
        <v>32</v>
      </c>
      <c r="O1" s="68"/>
      <c r="P1" s="68"/>
      <c r="Q1" s="68"/>
      <c r="R1" s="29" t="s">
        <v>36</v>
      </c>
      <c r="S1" s="30">
        <v>200</v>
      </c>
    </row>
    <row r="2" spans="1:19">
      <c r="A2" s="71"/>
      <c r="B2" s="71"/>
      <c r="C2" s="71"/>
      <c r="D2" s="73"/>
      <c r="E2" s="74"/>
      <c r="F2" s="69"/>
      <c r="G2" s="69"/>
      <c r="H2" s="69"/>
      <c r="I2" s="69"/>
      <c r="J2" s="69"/>
      <c r="K2" s="69"/>
      <c r="L2" s="73"/>
      <c r="M2" s="73"/>
      <c r="N2" t="s">
        <v>33</v>
      </c>
      <c r="O2" s="8" t="s">
        <v>34</v>
      </c>
      <c r="P2" t="s">
        <v>31</v>
      </c>
      <c r="Q2" s="8" t="s">
        <v>34</v>
      </c>
      <c r="R2" t="s">
        <v>35</v>
      </c>
      <c r="S2" s="8" t="s">
        <v>34</v>
      </c>
    </row>
    <row r="3" spans="1:19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8" si="0">SUM(F3:M3)</f>
        <v>135</v>
      </c>
      <c r="F3" s="19">
        <v>17</v>
      </c>
      <c r="G3" s="19">
        <v>14</v>
      </c>
      <c r="H3" s="20">
        <v>16</v>
      </c>
      <c r="I3" s="19">
        <v>18</v>
      </c>
      <c r="J3" s="19">
        <v>18</v>
      </c>
      <c r="K3" s="19">
        <v>20</v>
      </c>
      <c r="L3" s="19">
        <v>15</v>
      </c>
      <c r="M3" s="19">
        <v>17</v>
      </c>
      <c r="R3">
        <f t="shared" ref="R3:R7" si="1">E3-$S$1</f>
        <v>-65</v>
      </c>
      <c r="S3" s="28">
        <f t="shared" ref="S3:S7" si="2">E3/$S$1</f>
        <v>0.67500000000000004</v>
      </c>
    </row>
    <row r="4" spans="1:19">
      <c r="A4" s="11">
        <v>2</v>
      </c>
      <c r="B4" s="17" t="s">
        <v>9</v>
      </c>
      <c r="C4" s="12" t="s">
        <v>5</v>
      </c>
      <c r="D4" s="18" t="s">
        <v>10</v>
      </c>
      <c r="E4" s="15">
        <f t="shared" si="0"/>
        <v>126</v>
      </c>
      <c r="F4" s="22">
        <v>18</v>
      </c>
      <c r="G4" s="22">
        <v>17</v>
      </c>
      <c r="H4" s="21">
        <v>17</v>
      </c>
      <c r="I4" s="22">
        <v>16</v>
      </c>
      <c r="J4" s="16">
        <v>13</v>
      </c>
      <c r="K4" s="16">
        <v>11</v>
      </c>
      <c r="L4" s="16">
        <v>19</v>
      </c>
      <c r="M4" s="16">
        <v>15</v>
      </c>
      <c r="N4">
        <f>E3-E4</f>
        <v>9</v>
      </c>
      <c r="O4" s="28">
        <f t="shared" ref="O4:O7" si="3">E4/E3</f>
        <v>0.93333333333333335</v>
      </c>
      <c r="P4">
        <f t="shared" ref="P4:P7" si="4">E4-E$3</f>
        <v>-9</v>
      </c>
      <c r="Q4" s="28">
        <f t="shared" ref="Q4:Q7" si="5">E4/E$3</f>
        <v>0.93333333333333335</v>
      </c>
      <c r="R4">
        <f t="shared" si="1"/>
        <v>-74</v>
      </c>
      <c r="S4" s="28">
        <f t="shared" si="2"/>
        <v>0.63</v>
      </c>
    </row>
    <row r="5" spans="1:19">
      <c r="A5" s="11">
        <v>3</v>
      </c>
      <c r="B5" s="13" t="s">
        <v>23</v>
      </c>
      <c r="C5" s="14" t="s">
        <v>5</v>
      </c>
      <c r="D5" s="14" t="s">
        <v>10</v>
      </c>
      <c r="E5" s="15">
        <f t="shared" si="0"/>
        <v>111</v>
      </c>
      <c r="F5" s="20">
        <v>13</v>
      </c>
      <c r="G5" s="20">
        <v>11</v>
      </c>
      <c r="H5" s="20">
        <v>11</v>
      </c>
      <c r="I5" s="20">
        <v>16</v>
      </c>
      <c r="J5" s="19">
        <v>17</v>
      </c>
      <c r="K5" s="19">
        <v>13</v>
      </c>
      <c r="L5" s="19">
        <v>17</v>
      </c>
      <c r="M5" s="19">
        <v>13</v>
      </c>
      <c r="N5">
        <f t="shared" ref="N5:N8" si="6">E4-E5</f>
        <v>15</v>
      </c>
      <c r="O5" s="28">
        <f t="shared" si="3"/>
        <v>0.88095238095238093</v>
      </c>
      <c r="P5">
        <f t="shared" si="4"/>
        <v>-24</v>
      </c>
      <c r="Q5" s="28">
        <f t="shared" si="5"/>
        <v>0.82222222222222219</v>
      </c>
      <c r="R5">
        <f t="shared" si="1"/>
        <v>-89</v>
      </c>
      <c r="S5" s="28">
        <f t="shared" si="2"/>
        <v>0.55500000000000005</v>
      </c>
    </row>
    <row r="6" spans="1:19">
      <c r="A6" s="11">
        <v>4</v>
      </c>
      <c r="B6" s="13" t="s">
        <v>37</v>
      </c>
      <c r="C6" s="14" t="s">
        <v>38</v>
      </c>
      <c r="D6" s="14" t="s">
        <v>6</v>
      </c>
      <c r="E6" s="15">
        <f t="shared" si="0"/>
        <v>102</v>
      </c>
      <c r="F6" s="21">
        <v>10</v>
      </c>
      <c r="G6" s="21">
        <v>12</v>
      </c>
      <c r="H6" s="21">
        <v>12</v>
      </c>
      <c r="I6" s="21">
        <v>15</v>
      </c>
      <c r="J6" s="21">
        <v>14</v>
      </c>
      <c r="K6" s="21">
        <v>13</v>
      </c>
      <c r="L6" s="21">
        <v>15</v>
      </c>
      <c r="M6" s="21">
        <v>11</v>
      </c>
      <c r="N6">
        <f t="shared" si="6"/>
        <v>9</v>
      </c>
      <c r="O6" s="28">
        <f t="shared" si="3"/>
        <v>0.91891891891891897</v>
      </c>
      <c r="P6">
        <f t="shared" si="4"/>
        <v>-33</v>
      </c>
      <c r="Q6" s="28">
        <f t="shared" si="5"/>
        <v>0.75555555555555554</v>
      </c>
      <c r="R6">
        <f t="shared" si="1"/>
        <v>-98</v>
      </c>
      <c r="S6" s="28">
        <f t="shared" si="2"/>
        <v>0.51</v>
      </c>
    </row>
    <row r="7" spans="1:19">
      <c r="A7" s="11">
        <v>5</v>
      </c>
      <c r="B7" s="13" t="s">
        <v>29</v>
      </c>
      <c r="C7" s="14" t="s">
        <v>28</v>
      </c>
      <c r="D7" s="14" t="s">
        <v>10</v>
      </c>
      <c r="E7" s="15">
        <f t="shared" si="0"/>
        <v>97</v>
      </c>
      <c r="F7" s="20">
        <v>13</v>
      </c>
      <c r="G7" s="20">
        <v>14</v>
      </c>
      <c r="H7" s="20">
        <v>15</v>
      </c>
      <c r="I7" s="20">
        <v>10</v>
      </c>
      <c r="J7" s="20">
        <v>13</v>
      </c>
      <c r="K7" s="20">
        <v>11</v>
      </c>
      <c r="L7" s="20">
        <v>12</v>
      </c>
      <c r="M7" s="20">
        <v>9</v>
      </c>
      <c r="N7">
        <f t="shared" si="6"/>
        <v>5</v>
      </c>
      <c r="O7" s="28">
        <f t="shared" si="3"/>
        <v>0.9509803921568627</v>
      </c>
      <c r="P7">
        <f t="shared" si="4"/>
        <v>-38</v>
      </c>
      <c r="Q7" s="28">
        <f t="shared" si="5"/>
        <v>0.71851851851851856</v>
      </c>
      <c r="R7">
        <f t="shared" si="1"/>
        <v>-103</v>
      </c>
      <c r="S7" s="28">
        <f t="shared" si="2"/>
        <v>0.48499999999999999</v>
      </c>
    </row>
    <row r="8" spans="1:19">
      <c r="A8" s="11">
        <v>6</v>
      </c>
      <c r="B8" s="13" t="s">
        <v>24</v>
      </c>
      <c r="C8" s="14" t="s">
        <v>5</v>
      </c>
      <c r="D8" s="14" t="s">
        <v>8</v>
      </c>
      <c r="E8" s="15">
        <f t="shared" si="0"/>
        <v>82</v>
      </c>
      <c r="F8" s="21">
        <v>11</v>
      </c>
      <c r="G8" s="21">
        <v>9</v>
      </c>
      <c r="H8" s="21">
        <v>9</v>
      </c>
      <c r="I8" s="21">
        <v>9</v>
      </c>
      <c r="J8" s="21">
        <v>13</v>
      </c>
      <c r="K8" s="21">
        <v>12</v>
      </c>
      <c r="L8" s="21">
        <v>9</v>
      </c>
      <c r="M8" s="21">
        <v>10</v>
      </c>
      <c r="N8">
        <f t="shared" si="6"/>
        <v>15</v>
      </c>
      <c r="O8" s="28">
        <f>E8/E7</f>
        <v>0.84536082474226804</v>
      </c>
      <c r="P8">
        <f>E8-E$3</f>
        <v>-53</v>
      </c>
      <c r="Q8" s="28">
        <f>E8/E$3</f>
        <v>0.6074074074074074</v>
      </c>
      <c r="R8">
        <f>E8-$S$1</f>
        <v>-118</v>
      </c>
      <c r="S8" s="28">
        <f>E8/$S$1</f>
        <v>0.41</v>
      </c>
    </row>
    <row r="9" spans="1:1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1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1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1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</row>
    <row r="13" spans="1:19">
      <c r="A13" s="6" t="s">
        <v>8</v>
      </c>
      <c r="B13" s="7" t="s">
        <v>16</v>
      </c>
      <c r="D13" s="2"/>
      <c r="F13" s="2">
        <f>SUM($F3:F3)</f>
        <v>17</v>
      </c>
      <c r="G13" s="2">
        <f>SUM($F3:G3)</f>
        <v>31</v>
      </c>
      <c r="H13" s="2">
        <f>SUM($F3:H3)</f>
        <v>47</v>
      </c>
      <c r="I13" s="2">
        <f>SUM($F3:I3)</f>
        <v>65</v>
      </c>
      <c r="J13" s="2">
        <f>SUM($F3:J3)</f>
        <v>83</v>
      </c>
      <c r="K13" s="2">
        <f>SUM($F3:K3)</f>
        <v>103</v>
      </c>
      <c r="L13" s="2">
        <f>SUM($F3:L3)</f>
        <v>118</v>
      </c>
      <c r="M13" s="2">
        <f>SUM($F3:M3)</f>
        <v>135</v>
      </c>
    </row>
    <row r="14" spans="1:19">
      <c r="A14" s="6" t="s">
        <v>6</v>
      </c>
      <c r="B14" s="5" t="s">
        <v>17</v>
      </c>
      <c r="D14" s="2"/>
      <c r="F14" s="2">
        <f>SUM($F4:F4)</f>
        <v>18</v>
      </c>
      <c r="G14" s="2">
        <f>SUM($F4:G4)</f>
        <v>35</v>
      </c>
      <c r="H14" s="2">
        <f>SUM($F4:H4)</f>
        <v>52</v>
      </c>
      <c r="I14" s="2">
        <f>SUM($F4:I4)</f>
        <v>68</v>
      </c>
      <c r="J14" s="2">
        <f>SUM($F4:J4)</f>
        <v>81</v>
      </c>
      <c r="K14" s="2">
        <f>SUM($F4:K4)</f>
        <v>92</v>
      </c>
      <c r="L14" s="2">
        <f>SUM($F4:L4)</f>
        <v>111</v>
      </c>
      <c r="M14" s="2">
        <f>SUM($F4:M4)</f>
        <v>126</v>
      </c>
    </row>
    <row r="15" spans="1:19">
      <c r="A15" s="6" t="s">
        <v>18</v>
      </c>
      <c r="B15" s="5" t="s">
        <v>19</v>
      </c>
      <c r="D15" s="2"/>
      <c r="F15" s="2">
        <f>SUM($F5:F5)</f>
        <v>13</v>
      </c>
      <c r="G15" s="2">
        <f>SUM($F5:G5)</f>
        <v>24</v>
      </c>
      <c r="H15" s="2">
        <f>SUM($F5:H5)</f>
        <v>35</v>
      </c>
      <c r="I15" s="2">
        <f>SUM($F5:I5)</f>
        <v>51</v>
      </c>
      <c r="J15" s="2">
        <f>SUM($F5:J5)</f>
        <v>68</v>
      </c>
      <c r="K15" s="2">
        <f>SUM($F5:K5)</f>
        <v>81</v>
      </c>
      <c r="L15" s="2">
        <f>SUM($F5:L5)</f>
        <v>98</v>
      </c>
      <c r="M15" s="2">
        <f>SUM($F5:M5)</f>
        <v>111</v>
      </c>
    </row>
    <row r="16" spans="1:19">
      <c r="A16" s="6" t="s">
        <v>20</v>
      </c>
      <c r="B16" s="7" t="s">
        <v>21</v>
      </c>
      <c r="D16" s="2"/>
      <c r="F16" s="2">
        <f>SUM($F6:F6)</f>
        <v>10</v>
      </c>
      <c r="G16" s="2">
        <f>SUM($F6:G6)</f>
        <v>22</v>
      </c>
      <c r="H16" s="2">
        <f>SUM($F6:H6)</f>
        <v>34</v>
      </c>
      <c r="I16" s="2">
        <f>SUM($F6:I6)</f>
        <v>49</v>
      </c>
      <c r="J16" s="2">
        <f>SUM($F6:J6)</f>
        <v>63</v>
      </c>
      <c r="K16" s="2">
        <f>SUM($F6:K6)</f>
        <v>76</v>
      </c>
      <c r="L16" s="2">
        <f>SUM($F6:L6)</f>
        <v>91</v>
      </c>
      <c r="M16" s="2">
        <f>SUM($F6:M6)</f>
        <v>102</v>
      </c>
    </row>
    <row r="17" spans="1:13">
      <c r="A17" s="8"/>
      <c r="D17" s="2"/>
      <c r="F17" s="2">
        <f>SUM($F7:F7)</f>
        <v>13</v>
      </c>
      <c r="G17" s="2">
        <f>SUM($F7:G7)</f>
        <v>27</v>
      </c>
      <c r="H17" s="2">
        <f>SUM($F7:H7)</f>
        <v>42</v>
      </c>
      <c r="I17" s="2">
        <f>SUM($F7:I7)</f>
        <v>52</v>
      </c>
      <c r="J17" s="2">
        <f>SUM($F7:J7)</f>
        <v>65</v>
      </c>
      <c r="K17" s="2">
        <f>SUM($F7:K7)</f>
        <v>76</v>
      </c>
      <c r="L17" s="2">
        <f>SUM($F7:L7)</f>
        <v>88</v>
      </c>
      <c r="M17" s="2">
        <f>SUM($F7:M7)</f>
        <v>97</v>
      </c>
    </row>
    <row r="18" spans="1:13">
      <c r="A18" s="8"/>
      <c r="B18" s="5" t="s">
        <v>22</v>
      </c>
      <c r="D18" s="2"/>
      <c r="F18" s="2">
        <f>SUM($F8:F8)</f>
        <v>11</v>
      </c>
      <c r="G18" s="2">
        <f>SUM($F8:G8)</f>
        <v>20</v>
      </c>
      <c r="H18" s="2">
        <f>SUM($F8:H8)</f>
        <v>29</v>
      </c>
      <c r="I18" s="2">
        <f>SUM($F8:I8)</f>
        <v>38</v>
      </c>
      <c r="J18" s="2">
        <f>SUM($F8:J8)</f>
        <v>51</v>
      </c>
      <c r="K18" s="2">
        <f>SUM($F8:K8)</f>
        <v>63</v>
      </c>
      <c r="L18" s="2">
        <f>SUM($F8:L8)</f>
        <v>72</v>
      </c>
      <c r="M18" s="2">
        <f>SUM($F8:M8)</f>
        <v>82</v>
      </c>
    </row>
    <row r="19" spans="1:13">
      <c r="F19" s="2">
        <f t="shared" ref="F19:M19" si="7">MAX(F13:F18)</f>
        <v>18</v>
      </c>
      <c r="G19" s="2">
        <f t="shared" si="7"/>
        <v>35</v>
      </c>
      <c r="H19" s="2">
        <f t="shared" si="7"/>
        <v>52</v>
      </c>
      <c r="I19" s="2">
        <f t="shared" si="7"/>
        <v>68</v>
      </c>
      <c r="J19" s="2">
        <f t="shared" si="7"/>
        <v>83</v>
      </c>
      <c r="K19" s="2">
        <f t="shared" si="7"/>
        <v>103</v>
      </c>
      <c r="L19" s="2">
        <f t="shared" si="7"/>
        <v>118</v>
      </c>
      <c r="M19" s="2">
        <f t="shared" si="7"/>
        <v>135</v>
      </c>
    </row>
    <row r="20" spans="1:13">
      <c r="F20" s="2"/>
      <c r="G20" s="2"/>
      <c r="H20" s="2"/>
      <c r="I20" s="2"/>
      <c r="J20" s="2"/>
      <c r="K20" s="2"/>
      <c r="L20" s="2"/>
      <c r="M20" s="2"/>
    </row>
    <row r="21" spans="1:13">
      <c r="F21" s="9"/>
      <c r="G21" s="9"/>
      <c r="H21" s="2"/>
      <c r="I21" s="9"/>
      <c r="J21" s="4"/>
      <c r="K21" s="4"/>
      <c r="L21" s="4"/>
    </row>
    <row r="22" spans="1:13">
      <c r="E22" s="1" t="str">
        <f t="shared" ref="E22:E27" si="8">B3</f>
        <v>Krzysztof "FAZIK" Brzeziński</v>
      </c>
      <c r="F22" s="10">
        <f t="shared" ref="F22:M27" si="9">F13/F$19</f>
        <v>0.94444444444444442</v>
      </c>
      <c r="G22" s="10">
        <f t="shared" si="9"/>
        <v>0.88571428571428568</v>
      </c>
      <c r="H22" s="10">
        <f t="shared" si="9"/>
        <v>0.90384615384615385</v>
      </c>
      <c r="I22" s="10">
        <f t="shared" si="9"/>
        <v>0.95588235294117652</v>
      </c>
      <c r="J22" s="10">
        <f t="shared" si="9"/>
        <v>1</v>
      </c>
      <c r="K22" s="10">
        <f t="shared" si="9"/>
        <v>1</v>
      </c>
      <c r="L22" s="10">
        <f t="shared" si="9"/>
        <v>1</v>
      </c>
      <c r="M22" s="10">
        <f t="shared" si="9"/>
        <v>1</v>
      </c>
    </row>
    <row r="23" spans="1:13">
      <c r="E23" s="1" t="str">
        <f t="shared" si="8"/>
        <v>Robert Stańczyk</v>
      </c>
      <c r="F23" s="10">
        <f t="shared" si="9"/>
        <v>1</v>
      </c>
      <c r="G23" s="10">
        <f t="shared" si="9"/>
        <v>1</v>
      </c>
      <c r="H23" s="10">
        <f t="shared" si="9"/>
        <v>1</v>
      </c>
      <c r="I23" s="10">
        <f t="shared" si="9"/>
        <v>1</v>
      </c>
      <c r="J23" s="10">
        <f t="shared" si="9"/>
        <v>0.97590361445783136</v>
      </c>
      <c r="K23" s="10">
        <f t="shared" si="9"/>
        <v>0.89320388349514568</v>
      </c>
      <c r="L23" s="10">
        <f t="shared" si="9"/>
        <v>0.94067796610169496</v>
      </c>
      <c r="M23" s="10">
        <f t="shared" si="9"/>
        <v>0.93333333333333335</v>
      </c>
    </row>
    <row r="24" spans="1:13">
      <c r="E24" s="1" t="str">
        <f t="shared" si="8"/>
        <v>Leszek "Haris" Jęczkowski</v>
      </c>
      <c r="F24" s="10">
        <f t="shared" si="9"/>
        <v>0.72222222222222221</v>
      </c>
      <c r="G24" s="10">
        <f t="shared" si="9"/>
        <v>0.68571428571428572</v>
      </c>
      <c r="H24" s="10">
        <f t="shared" si="9"/>
        <v>0.67307692307692313</v>
      </c>
      <c r="I24" s="10">
        <f t="shared" si="9"/>
        <v>0.75</v>
      </c>
      <c r="J24" s="10">
        <f t="shared" si="9"/>
        <v>0.81927710843373491</v>
      </c>
      <c r="K24" s="10">
        <f t="shared" si="9"/>
        <v>0.78640776699029125</v>
      </c>
      <c r="L24" s="10">
        <f t="shared" si="9"/>
        <v>0.83050847457627119</v>
      </c>
      <c r="M24" s="10">
        <f t="shared" si="9"/>
        <v>0.82222222222222219</v>
      </c>
    </row>
    <row r="25" spans="1:13">
      <c r="E25" s="1" t="str">
        <f t="shared" si="8"/>
        <v>Andrzej "Bosman" Szach</v>
      </c>
      <c r="F25" s="10">
        <f t="shared" si="9"/>
        <v>0.55555555555555558</v>
      </c>
      <c r="G25" s="10">
        <f t="shared" si="9"/>
        <v>0.62857142857142856</v>
      </c>
      <c r="H25" s="10">
        <f t="shared" si="9"/>
        <v>0.65384615384615385</v>
      </c>
      <c r="I25" s="10">
        <f t="shared" si="9"/>
        <v>0.72058823529411764</v>
      </c>
      <c r="J25" s="10">
        <f t="shared" si="9"/>
        <v>0.75903614457831325</v>
      </c>
      <c r="K25" s="10">
        <f t="shared" si="9"/>
        <v>0.73786407766990292</v>
      </c>
      <c r="L25" s="10">
        <f t="shared" si="9"/>
        <v>0.77118644067796616</v>
      </c>
      <c r="M25" s="10">
        <f t="shared" si="9"/>
        <v>0.75555555555555554</v>
      </c>
    </row>
    <row r="26" spans="1:13">
      <c r="E26" s="1" t="str">
        <f t="shared" si="8"/>
        <v>Damian Kuczmaszewski</v>
      </c>
      <c r="F26" s="10">
        <f t="shared" si="9"/>
        <v>0.72222222222222221</v>
      </c>
      <c r="G26" s="10">
        <f t="shared" si="9"/>
        <v>0.77142857142857146</v>
      </c>
      <c r="H26" s="10">
        <f t="shared" si="9"/>
        <v>0.80769230769230771</v>
      </c>
      <c r="I26" s="10">
        <f t="shared" si="9"/>
        <v>0.76470588235294112</v>
      </c>
      <c r="J26" s="10">
        <f t="shared" si="9"/>
        <v>0.7831325301204819</v>
      </c>
      <c r="K26" s="10">
        <f t="shared" si="9"/>
        <v>0.73786407766990292</v>
      </c>
      <c r="L26" s="10">
        <f t="shared" si="9"/>
        <v>0.74576271186440679</v>
      </c>
      <c r="M26" s="10">
        <f t="shared" si="9"/>
        <v>0.71851851851851856</v>
      </c>
    </row>
    <row r="27" spans="1:13">
      <c r="E27" s="1" t="str">
        <f t="shared" si="8"/>
        <v>Dorota Janiszewska</v>
      </c>
      <c r="F27" s="10">
        <f t="shared" si="9"/>
        <v>0.61111111111111116</v>
      </c>
      <c r="G27" s="10">
        <f t="shared" si="9"/>
        <v>0.5714285714285714</v>
      </c>
      <c r="H27" s="10">
        <f t="shared" si="9"/>
        <v>0.55769230769230771</v>
      </c>
      <c r="I27" s="10">
        <f t="shared" si="9"/>
        <v>0.55882352941176472</v>
      </c>
      <c r="J27" s="10">
        <f t="shared" si="9"/>
        <v>0.61445783132530118</v>
      </c>
      <c r="K27" s="10">
        <f t="shared" si="9"/>
        <v>0.61165048543689315</v>
      </c>
      <c r="L27" s="10">
        <f t="shared" si="9"/>
        <v>0.61016949152542377</v>
      </c>
      <c r="M27" s="10">
        <f t="shared" si="9"/>
        <v>0.6074074074074074</v>
      </c>
    </row>
    <row r="29" spans="1:13">
      <c r="A29" s="71" t="s">
        <v>0</v>
      </c>
      <c r="B29" s="71" t="s">
        <v>1</v>
      </c>
      <c r="C29" s="71" t="s">
        <v>2</v>
      </c>
      <c r="D29" s="72" t="s">
        <v>3</v>
      </c>
      <c r="E29" s="74" t="s">
        <v>4</v>
      </c>
      <c r="F29" s="69">
        <v>1</v>
      </c>
      <c r="G29" s="69">
        <v>2</v>
      </c>
      <c r="H29" s="69">
        <v>3</v>
      </c>
      <c r="I29" s="69">
        <v>4</v>
      </c>
      <c r="J29" s="69">
        <v>5</v>
      </c>
      <c r="K29" s="69">
        <v>6</v>
      </c>
      <c r="L29" s="72">
        <v>7</v>
      </c>
      <c r="M29" s="72">
        <v>8</v>
      </c>
    </row>
    <row r="30" spans="1:13">
      <c r="A30" s="71"/>
      <c r="B30" s="71"/>
      <c r="C30" s="71"/>
      <c r="D30" s="73"/>
      <c r="E30" s="74"/>
      <c r="F30" s="69"/>
      <c r="G30" s="69"/>
      <c r="H30" s="69"/>
      <c r="I30" s="69"/>
      <c r="J30" s="69"/>
      <c r="K30" s="69"/>
      <c r="L30" s="73"/>
      <c r="M30" s="73"/>
    </row>
    <row r="31" spans="1:13">
      <c r="A31" s="11">
        <v>1</v>
      </c>
      <c r="B31" s="13" t="s">
        <v>7</v>
      </c>
      <c r="C31" s="14" t="s">
        <v>5</v>
      </c>
      <c r="D31" s="14" t="s">
        <v>6</v>
      </c>
      <c r="E31" s="15">
        <f t="shared" ref="E31:E36" si="10">SUM(F31:M31)</f>
        <v>13</v>
      </c>
      <c r="F31" s="19">
        <v>2</v>
      </c>
      <c r="G31" s="19">
        <v>2</v>
      </c>
      <c r="H31" s="20">
        <v>2</v>
      </c>
      <c r="I31" s="19">
        <v>1</v>
      </c>
      <c r="J31" s="19">
        <v>1</v>
      </c>
      <c r="K31" s="19">
        <v>1</v>
      </c>
      <c r="L31" s="19">
        <v>3</v>
      </c>
      <c r="M31" s="19">
        <v>1</v>
      </c>
    </row>
    <row r="32" spans="1:13">
      <c r="A32" s="11">
        <v>2</v>
      </c>
      <c r="B32" s="17" t="s">
        <v>9</v>
      </c>
      <c r="C32" s="12" t="s">
        <v>5</v>
      </c>
      <c r="D32" s="18" t="s">
        <v>10</v>
      </c>
      <c r="E32" s="15">
        <f t="shared" si="10"/>
        <v>17</v>
      </c>
      <c r="F32" s="22">
        <v>1</v>
      </c>
      <c r="G32" s="22">
        <v>1</v>
      </c>
      <c r="H32" s="21">
        <v>1</v>
      </c>
      <c r="I32" s="22">
        <v>2</v>
      </c>
      <c r="J32" s="16">
        <v>4</v>
      </c>
      <c r="K32" s="16">
        <v>5</v>
      </c>
      <c r="L32" s="16">
        <v>1</v>
      </c>
      <c r="M32" s="16">
        <v>2</v>
      </c>
    </row>
    <row r="33" spans="1:13">
      <c r="A33" s="11">
        <v>3</v>
      </c>
      <c r="B33" s="13" t="s">
        <v>23</v>
      </c>
      <c r="C33" s="14" t="s">
        <v>5</v>
      </c>
      <c r="D33" s="14" t="s">
        <v>10</v>
      </c>
      <c r="E33" s="15">
        <f t="shared" si="10"/>
        <v>24</v>
      </c>
      <c r="F33" s="20">
        <v>3</v>
      </c>
      <c r="G33" s="20">
        <v>5</v>
      </c>
      <c r="H33" s="20">
        <v>5</v>
      </c>
      <c r="I33" s="20">
        <v>2</v>
      </c>
      <c r="J33" s="19">
        <v>2</v>
      </c>
      <c r="K33" s="19">
        <v>2</v>
      </c>
      <c r="L33" s="19">
        <v>2</v>
      </c>
      <c r="M33" s="19">
        <v>3</v>
      </c>
    </row>
    <row r="34" spans="1:13">
      <c r="A34" s="11">
        <v>4</v>
      </c>
      <c r="B34" s="13" t="s">
        <v>37</v>
      </c>
      <c r="C34" s="14" t="s">
        <v>38</v>
      </c>
      <c r="D34" s="14" t="s">
        <v>6</v>
      </c>
      <c r="E34" s="15">
        <f t="shared" si="10"/>
        <v>30</v>
      </c>
      <c r="F34" s="21">
        <v>6</v>
      </c>
      <c r="G34" s="21">
        <v>4</v>
      </c>
      <c r="H34" s="21">
        <v>4</v>
      </c>
      <c r="I34" s="21">
        <v>4</v>
      </c>
      <c r="J34" s="21">
        <v>3</v>
      </c>
      <c r="K34" s="21">
        <v>2</v>
      </c>
      <c r="L34" s="21">
        <v>3</v>
      </c>
      <c r="M34" s="21">
        <v>4</v>
      </c>
    </row>
    <row r="35" spans="1:13">
      <c r="A35" s="11">
        <v>5</v>
      </c>
      <c r="B35" s="13" t="s">
        <v>29</v>
      </c>
      <c r="C35" s="14" t="s">
        <v>28</v>
      </c>
      <c r="D35" s="14" t="s">
        <v>10</v>
      </c>
      <c r="E35" s="15">
        <f t="shared" si="10"/>
        <v>33</v>
      </c>
      <c r="F35" s="20">
        <v>3</v>
      </c>
      <c r="G35" s="20">
        <v>2</v>
      </c>
      <c r="H35" s="20">
        <v>3</v>
      </c>
      <c r="I35" s="20">
        <v>5</v>
      </c>
      <c r="J35" s="20">
        <v>4</v>
      </c>
      <c r="K35" s="20">
        <v>5</v>
      </c>
      <c r="L35" s="20">
        <v>5</v>
      </c>
      <c r="M35" s="20">
        <v>6</v>
      </c>
    </row>
    <row r="36" spans="1:13">
      <c r="A36" s="11">
        <v>6</v>
      </c>
      <c r="B36" s="13" t="s">
        <v>24</v>
      </c>
      <c r="C36" s="14" t="s">
        <v>5</v>
      </c>
      <c r="D36" s="14" t="s">
        <v>8</v>
      </c>
      <c r="E36" s="15">
        <f t="shared" si="10"/>
        <v>42</v>
      </c>
      <c r="F36" s="21">
        <v>5</v>
      </c>
      <c r="G36" s="21">
        <v>6</v>
      </c>
      <c r="H36" s="21">
        <v>6</v>
      </c>
      <c r="I36" s="21">
        <v>6</v>
      </c>
      <c r="J36" s="21">
        <v>4</v>
      </c>
      <c r="K36" s="21">
        <v>4</v>
      </c>
      <c r="L36" s="21">
        <v>6</v>
      </c>
      <c r="M36" s="21">
        <v>5</v>
      </c>
    </row>
  </sheetData>
  <mergeCells count="27">
    <mergeCell ref="I29:I30"/>
    <mergeCell ref="J29:J30"/>
    <mergeCell ref="K29:K30"/>
    <mergeCell ref="L29:L30"/>
    <mergeCell ref="M29:M30"/>
    <mergeCell ref="N1:Q1"/>
    <mergeCell ref="L1:L2"/>
    <mergeCell ref="A29:A30"/>
    <mergeCell ref="B29:B30"/>
    <mergeCell ref="C29:C30"/>
    <mergeCell ref="D29:D30"/>
    <mergeCell ref="E29:E30"/>
    <mergeCell ref="F29:F30"/>
    <mergeCell ref="G29:G30"/>
    <mergeCell ref="H29:H30"/>
    <mergeCell ref="M1:M2"/>
    <mergeCell ref="G1:G2"/>
    <mergeCell ref="H1:H2"/>
    <mergeCell ref="I1:I2"/>
    <mergeCell ref="J1:J2"/>
    <mergeCell ref="K1:K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27"/>
  <sheetViews>
    <sheetView workbookViewId="0">
      <selection activeCell="A41" sqref="A41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7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71" t="s">
        <v>0</v>
      </c>
      <c r="B1" s="71" t="s">
        <v>1</v>
      </c>
      <c r="C1" s="71" t="s">
        <v>2</v>
      </c>
      <c r="D1" s="72" t="s">
        <v>3</v>
      </c>
      <c r="E1" s="74" t="s">
        <v>4</v>
      </c>
      <c r="F1" s="69">
        <v>1</v>
      </c>
      <c r="G1" s="69">
        <v>2</v>
      </c>
      <c r="H1" s="69">
        <v>3</v>
      </c>
      <c r="I1" s="69">
        <v>4</v>
      </c>
      <c r="J1" s="69">
        <v>5</v>
      </c>
      <c r="K1" s="69">
        <v>6</v>
      </c>
      <c r="L1" s="69">
        <v>7</v>
      </c>
      <c r="M1" s="69">
        <v>8</v>
      </c>
      <c r="N1" s="69">
        <v>9</v>
      </c>
      <c r="O1" s="69">
        <v>10</v>
      </c>
      <c r="P1" s="69">
        <v>11</v>
      </c>
      <c r="Q1" s="69">
        <v>12</v>
      </c>
      <c r="R1" s="70"/>
      <c r="S1" s="70"/>
      <c r="T1" s="70"/>
      <c r="U1" s="70"/>
      <c r="V1" s="70"/>
      <c r="W1" s="70"/>
      <c r="X1" s="68" t="s">
        <v>32</v>
      </c>
      <c r="Y1" s="68"/>
      <c r="Z1" s="68"/>
      <c r="AA1" s="68"/>
      <c r="AB1" s="29" t="s">
        <v>36</v>
      </c>
      <c r="AC1" s="30">
        <v>360</v>
      </c>
    </row>
    <row r="2" spans="1:29">
      <c r="A2" s="71"/>
      <c r="B2" s="71"/>
      <c r="C2" s="71"/>
      <c r="D2" s="73"/>
      <c r="E2" s="74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23">
        <v>0</v>
      </c>
      <c r="S2" s="23">
        <v>1</v>
      </c>
      <c r="T2" s="24">
        <v>2</v>
      </c>
      <c r="U2" s="25">
        <v>3</v>
      </c>
      <c r="V2" s="26">
        <v>4</v>
      </c>
      <c r="W2" s="27">
        <v>5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>SUM(F3:Q3)</f>
        <v>294</v>
      </c>
      <c r="F3" s="19">
        <v>27</v>
      </c>
      <c r="G3" s="19">
        <v>30</v>
      </c>
      <c r="H3" s="20">
        <v>28</v>
      </c>
      <c r="I3" s="19">
        <v>26</v>
      </c>
      <c r="J3" s="19">
        <v>26</v>
      </c>
      <c r="K3" s="19">
        <v>24</v>
      </c>
      <c r="L3" s="19">
        <v>24</v>
      </c>
      <c r="M3" s="19">
        <v>25</v>
      </c>
      <c r="N3" s="20">
        <v>15</v>
      </c>
      <c r="O3" s="20">
        <v>24</v>
      </c>
      <c r="P3" s="20">
        <v>17</v>
      </c>
      <c r="Q3" s="20">
        <v>28</v>
      </c>
      <c r="R3" s="20">
        <v>4</v>
      </c>
      <c r="S3" s="20">
        <v>4</v>
      </c>
      <c r="T3" s="20">
        <v>5</v>
      </c>
      <c r="U3" s="20">
        <v>5</v>
      </c>
      <c r="V3" s="20">
        <v>5</v>
      </c>
      <c r="W3" s="20">
        <v>5</v>
      </c>
      <c r="AB3">
        <f t="shared" ref="AB3:AB7" si="0">E3-$AC$1</f>
        <v>-66</v>
      </c>
      <c r="AC3" s="28">
        <f t="shared" ref="AC3:AC7" si="1">E3/$AC$1</f>
        <v>0.81666666666666665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8" si="2">SUM(F4:Q4)</f>
        <v>278</v>
      </c>
      <c r="F4" s="22">
        <v>29</v>
      </c>
      <c r="G4" s="22">
        <v>29</v>
      </c>
      <c r="H4" s="21">
        <v>25</v>
      </c>
      <c r="I4" s="22">
        <v>29</v>
      </c>
      <c r="J4" s="16">
        <v>26</v>
      </c>
      <c r="K4" s="16">
        <v>27</v>
      </c>
      <c r="L4" s="16">
        <v>20</v>
      </c>
      <c r="M4" s="16">
        <v>22</v>
      </c>
      <c r="N4" s="16">
        <v>16</v>
      </c>
      <c r="O4" s="16">
        <v>11</v>
      </c>
      <c r="P4" s="16">
        <v>17</v>
      </c>
      <c r="Q4" s="16">
        <v>27</v>
      </c>
      <c r="R4" s="16">
        <v>5</v>
      </c>
      <c r="S4" s="16">
        <v>5</v>
      </c>
      <c r="T4" s="16">
        <v>5</v>
      </c>
      <c r="U4" s="16">
        <v>4</v>
      </c>
      <c r="V4" s="16">
        <v>5</v>
      </c>
      <c r="W4" s="16">
        <v>3</v>
      </c>
      <c r="X4">
        <f>E3-E4</f>
        <v>16</v>
      </c>
      <c r="Y4" s="28">
        <f t="shared" ref="Y4:Y7" si="3">E4/E3</f>
        <v>0.94557823129251706</v>
      </c>
      <c r="Z4">
        <f t="shared" ref="Z4:Z7" si="4">E4-E$3</f>
        <v>-16</v>
      </c>
      <c r="AA4" s="28">
        <f t="shared" ref="AA4:AA7" si="5">E4/E$3</f>
        <v>0.94557823129251706</v>
      </c>
      <c r="AB4">
        <f t="shared" si="0"/>
        <v>-82</v>
      </c>
      <c r="AC4" s="28">
        <f t="shared" si="1"/>
        <v>0.77222222222222225</v>
      </c>
    </row>
    <row r="5" spans="1:29">
      <c r="A5" s="11">
        <v>3</v>
      </c>
      <c r="B5" s="13" t="s">
        <v>11</v>
      </c>
      <c r="C5" s="14" t="s">
        <v>5</v>
      </c>
      <c r="D5" s="14" t="s">
        <v>6</v>
      </c>
      <c r="E5" s="15">
        <f t="shared" si="2"/>
        <v>267</v>
      </c>
      <c r="F5" s="20">
        <v>25</v>
      </c>
      <c r="G5" s="20">
        <v>28</v>
      </c>
      <c r="H5" s="20">
        <v>25</v>
      </c>
      <c r="I5" s="20">
        <v>26</v>
      </c>
      <c r="J5" s="19">
        <v>27</v>
      </c>
      <c r="K5" s="19">
        <v>14</v>
      </c>
      <c r="L5" s="19">
        <v>23</v>
      </c>
      <c r="M5" s="19">
        <v>25</v>
      </c>
      <c r="N5" s="20">
        <v>8</v>
      </c>
      <c r="O5" s="20">
        <v>23</v>
      </c>
      <c r="P5" s="20">
        <v>15</v>
      </c>
      <c r="Q5" s="20">
        <v>28</v>
      </c>
      <c r="R5" s="20">
        <v>5</v>
      </c>
      <c r="S5" s="20">
        <v>5</v>
      </c>
      <c r="T5" s="20">
        <v>4</v>
      </c>
      <c r="U5" s="20">
        <v>4</v>
      </c>
      <c r="V5" s="20">
        <v>5</v>
      </c>
      <c r="W5" s="20">
        <v>5</v>
      </c>
      <c r="X5">
        <f t="shared" ref="X5:X8" si="6">E4-E5</f>
        <v>11</v>
      </c>
      <c r="Y5" s="28">
        <f t="shared" si="3"/>
        <v>0.96043165467625902</v>
      </c>
      <c r="Z5">
        <f t="shared" si="4"/>
        <v>-27</v>
      </c>
      <c r="AA5" s="28">
        <f t="shared" si="5"/>
        <v>0.90816326530612246</v>
      </c>
      <c r="AB5">
        <f t="shared" si="0"/>
        <v>-93</v>
      </c>
      <c r="AC5" s="28">
        <f t="shared" si="1"/>
        <v>0.7416666666666667</v>
      </c>
    </row>
    <row r="6" spans="1:29">
      <c r="A6" s="11">
        <v>4</v>
      </c>
      <c r="B6" s="13" t="s">
        <v>29</v>
      </c>
      <c r="C6" s="14" t="s">
        <v>28</v>
      </c>
      <c r="D6" s="14" t="s">
        <v>10</v>
      </c>
      <c r="E6" s="15">
        <f t="shared" si="2"/>
        <v>244</v>
      </c>
      <c r="F6" s="16">
        <v>25</v>
      </c>
      <c r="G6" s="16">
        <v>28</v>
      </c>
      <c r="H6" s="16">
        <v>22</v>
      </c>
      <c r="I6" s="16">
        <v>27</v>
      </c>
      <c r="J6" s="16">
        <v>27</v>
      </c>
      <c r="K6" s="16">
        <v>21</v>
      </c>
      <c r="L6" s="16">
        <v>20</v>
      </c>
      <c r="M6" s="16">
        <v>20</v>
      </c>
      <c r="N6" s="16">
        <v>13</v>
      </c>
      <c r="O6" s="16">
        <v>10</v>
      </c>
      <c r="P6" s="16">
        <v>14</v>
      </c>
      <c r="Q6" s="16">
        <v>17</v>
      </c>
      <c r="R6" s="16">
        <v>3</v>
      </c>
      <c r="S6" s="16">
        <v>3</v>
      </c>
      <c r="T6" s="16">
        <v>4</v>
      </c>
      <c r="U6" s="16">
        <v>4</v>
      </c>
      <c r="V6" s="16">
        <v>3</v>
      </c>
      <c r="W6" s="16"/>
      <c r="X6">
        <f t="shared" si="6"/>
        <v>23</v>
      </c>
      <c r="Y6" s="28">
        <f t="shared" si="3"/>
        <v>0.91385767790262173</v>
      </c>
      <c r="Z6">
        <f t="shared" si="4"/>
        <v>-50</v>
      </c>
      <c r="AA6" s="28">
        <f t="shared" si="5"/>
        <v>0.82993197278911568</v>
      </c>
      <c r="AB6">
        <f t="shared" si="0"/>
        <v>-116</v>
      </c>
      <c r="AC6" s="28">
        <f t="shared" si="1"/>
        <v>0.67777777777777781</v>
      </c>
    </row>
    <row r="7" spans="1:29">
      <c r="A7" s="11">
        <v>5</v>
      </c>
      <c r="B7" s="13" t="s">
        <v>24</v>
      </c>
      <c r="C7" s="14" t="s">
        <v>5</v>
      </c>
      <c r="D7" s="14" t="s">
        <v>8</v>
      </c>
      <c r="E7" s="15">
        <f t="shared" si="2"/>
        <v>226</v>
      </c>
      <c r="F7" s="20">
        <v>23</v>
      </c>
      <c r="G7" s="20">
        <v>27</v>
      </c>
      <c r="H7" s="20">
        <v>23</v>
      </c>
      <c r="I7" s="20">
        <v>23</v>
      </c>
      <c r="J7" s="20">
        <v>26</v>
      </c>
      <c r="K7" s="20">
        <v>17</v>
      </c>
      <c r="L7" s="20">
        <v>17</v>
      </c>
      <c r="M7" s="20">
        <v>20</v>
      </c>
      <c r="N7" s="20">
        <v>10</v>
      </c>
      <c r="O7" s="20">
        <v>17</v>
      </c>
      <c r="P7" s="20">
        <v>11</v>
      </c>
      <c r="Q7" s="20">
        <v>12</v>
      </c>
      <c r="R7" s="20">
        <v>3</v>
      </c>
      <c r="S7" s="20">
        <v>5</v>
      </c>
      <c r="T7" s="20">
        <v>3</v>
      </c>
      <c r="U7" s="20">
        <v>1</v>
      </c>
      <c r="V7" s="20"/>
      <c r="W7" s="20"/>
      <c r="X7">
        <f t="shared" si="6"/>
        <v>18</v>
      </c>
      <c r="Y7" s="28">
        <f t="shared" si="3"/>
        <v>0.92622950819672134</v>
      </c>
      <c r="Z7">
        <f t="shared" si="4"/>
        <v>-68</v>
      </c>
      <c r="AA7" s="28">
        <f t="shared" si="5"/>
        <v>0.76870748299319724</v>
      </c>
      <c r="AB7">
        <f t="shared" si="0"/>
        <v>-134</v>
      </c>
      <c r="AC7" s="28">
        <f t="shared" si="1"/>
        <v>0.62777777777777777</v>
      </c>
    </row>
    <row r="8" spans="1:29">
      <c r="A8" s="11">
        <v>6</v>
      </c>
      <c r="B8" s="13" t="s">
        <v>27</v>
      </c>
      <c r="C8" s="14" t="s">
        <v>30</v>
      </c>
      <c r="D8" s="14" t="s">
        <v>10</v>
      </c>
      <c r="E8" s="15">
        <f t="shared" si="2"/>
        <v>132</v>
      </c>
      <c r="F8" s="21">
        <v>11</v>
      </c>
      <c r="G8" s="21">
        <v>18</v>
      </c>
      <c r="H8" s="21">
        <v>11</v>
      </c>
      <c r="I8" s="21">
        <v>19</v>
      </c>
      <c r="J8" s="22">
        <v>6</v>
      </c>
      <c r="K8" s="22">
        <v>11</v>
      </c>
      <c r="L8" s="22">
        <v>9</v>
      </c>
      <c r="M8" s="22">
        <v>4</v>
      </c>
      <c r="N8" s="21">
        <v>8</v>
      </c>
      <c r="O8" s="21">
        <v>8</v>
      </c>
      <c r="P8" s="21">
        <v>7</v>
      </c>
      <c r="Q8" s="21">
        <v>20</v>
      </c>
      <c r="R8" s="21">
        <v>4</v>
      </c>
      <c r="S8" s="21">
        <v>4</v>
      </c>
      <c r="T8" s="21">
        <v>4</v>
      </c>
      <c r="U8" s="21">
        <v>4</v>
      </c>
      <c r="V8" s="21">
        <v>4</v>
      </c>
      <c r="W8" s="21"/>
      <c r="X8">
        <f t="shared" si="6"/>
        <v>94</v>
      </c>
      <c r="Y8" s="28">
        <f>E8/E7</f>
        <v>0.58407079646017701</v>
      </c>
      <c r="Z8">
        <f>E8-E$3</f>
        <v>-162</v>
      </c>
      <c r="AA8" s="28">
        <f>E8/E$3</f>
        <v>0.44897959183673469</v>
      </c>
      <c r="AB8">
        <f>E8-$AC$1</f>
        <v>-228</v>
      </c>
      <c r="AC8" s="28">
        <f>E8/$AC$1</f>
        <v>0.36666666666666664</v>
      </c>
    </row>
    <row r="9" spans="1:2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  <c r="N9" s="2"/>
    </row>
    <row r="10" spans="1:2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</row>
    <row r="13" spans="1:29">
      <c r="A13" s="6" t="s">
        <v>8</v>
      </c>
      <c r="B13" s="7" t="s">
        <v>16</v>
      </c>
      <c r="D13" s="2"/>
      <c r="F13" s="2">
        <f>SUM($F3:F3)</f>
        <v>27</v>
      </c>
      <c r="G13" s="2">
        <f>SUM($F3:G3)</f>
        <v>57</v>
      </c>
      <c r="H13" s="2">
        <f>SUM($F3:H3)</f>
        <v>85</v>
      </c>
      <c r="I13" s="2">
        <f>SUM($F3:I3)</f>
        <v>111</v>
      </c>
      <c r="J13" s="2">
        <f>SUM($F3:J3)</f>
        <v>137</v>
      </c>
      <c r="K13" s="2">
        <f>SUM($F3:K3)</f>
        <v>161</v>
      </c>
      <c r="L13" s="2">
        <f>SUM($F3:L3)</f>
        <v>185</v>
      </c>
      <c r="M13" s="2">
        <f>SUM($F3:M3)</f>
        <v>210</v>
      </c>
      <c r="N13" s="2">
        <f>SUM($F3:N3)</f>
        <v>225</v>
      </c>
      <c r="O13" s="2">
        <f>SUM($F3:O3)</f>
        <v>249</v>
      </c>
      <c r="P13" s="2">
        <f>SUM($F3:P3)</f>
        <v>266</v>
      </c>
      <c r="Q13" s="2">
        <f>SUM($F3:Q3)</f>
        <v>294</v>
      </c>
    </row>
    <row r="14" spans="1:29">
      <c r="A14" s="6" t="s">
        <v>6</v>
      </c>
      <c r="B14" s="5" t="s">
        <v>17</v>
      </c>
      <c r="D14" s="2"/>
      <c r="F14" s="2">
        <f>SUM($F4:F4)</f>
        <v>29</v>
      </c>
      <c r="G14" s="2">
        <f>SUM($F4:G4)</f>
        <v>58</v>
      </c>
      <c r="H14" s="2">
        <f>SUM($F4:H4)</f>
        <v>83</v>
      </c>
      <c r="I14" s="2">
        <f>SUM($F4:I4)</f>
        <v>112</v>
      </c>
      <c r="J14" s="2">
        <f>SUM($F4:J4)</f>
        <v>138</v>
      </c>
      <c r="K14" s="2">
        <f>SUM($F4:K4)</f>
        <v>165</v>
      </c>
      <c r="L14" s="2">
        <f>SUM($F4:L4)</f>
        <v>185</v>
      </c>
      <c r="M14" s="2">
        <f>SUM($F4:M4)</f>
        <v>207</v>
      </c>
      <c r="N14" s="2">
        <f>SUM($F4:N4)</f>
        <v>223</v>
      </c>
      <c r="O14" s="2">
        <f>SUM($F4:O4)</f>
        <v>234</v>
      </c>
      <c r="P14" s="2">
        <f>SUM($F4:P4)</f>
        <v>251</v>
      </c>
      <c r="Q14" s="2">
        <f>SUM($F4:Q4)</f>
        <v>278</v>
      </c>
    </row>
    <row r="15" spans="1:29">
      <c r="A15" s="6" t="s">
        <v>18</v>
      </c>
      <c r="B15" s="5" t="s">
        <v>19</v>
      </c>
      <c r="D15" s="2"/>
      <c r="F15" s="2">
        <f>SUM($F5:F5)</f>
        <v>25</v>
      </c>
      <c r="G15" s="2">
        <f>SUM($F5:G5)</f>
        <v>53</v>
      </c>
      <c r="H15" s="2">
        <f>SUM($F5:H5)</f>
        <v>78</v>
      </c>
      <c r="I15" s="2">
        <f>SUM($F5:I5)</f>
        <v>104</v>
      </c>
      <c r="J15" s="2">
        <f>SUM($F5:J5)</f>
        <v>131</v>
      </c>
      <c r="K15" s="2">
        <f>SUM($F5:K5)</f>
        <v>145</v>
      </c>
      <c r="L15" s="2">
        <f>SUM($F5:L5)</f>
        <v>168</v>
      </c>
      <c r="M15" s="2">
        <f>SUM($F5:M5)</f>
        <v>193</v>
      </c>
      <c r="N15" s="2">
        <f>SUM($F5:N5)</f>
        <v>201</v>
      </c>
      <c r="O15" s="2">
        <f>SUM($F5:O5)</f>
        <v>224</v>
      </c>
      <c r="P15" s="2">
        <f>SUM($F5:P5)</f>
        <v>239</v>
      </c>
      <c r="Q15" s="2">
        <f>SUM($F5:Q5)</f>
        <v>267</v>
      </c>
    </row>
    <row r="16" spans="1:29">
      <c r="A16" s="6" t="s">
        <v>20</v>
      </c>
      <c r="B16" s="7" t="s">
        <v>21</v>
      </c>
      <c r="D16" s="2"/>
      <c r="F16" s="2">
        <f>SUM($F6:F6)</f>
        <v>25</v>
      </c>
      <c r="G16" s="2">
        <f>SUM($F6:G6)</f>
        <v>53</v>
      </c>
      <c r="H16" s="2">
        <f>SUM($F6:H6)</f>
        <v>75</v>
      </c>
      <c r="I16" s="2">
        <f>SUM($F6:I6)</f>
        <v>102</v>
      </c>
      <c r="J16" s="2">
        <f>SUM($F6:J6)</f>
        <v>129</v>
      </c>
      <c r="K16" s="2">
        <f>SUM($F6:K6)</f>
        <v>150</v>
      </c>
      <c r="L16" s="2">
        <f>SUM($F6:L6)</f>
        <v>170</v>
      </c>
      <c r="M16" s="2">
        <f>SUM($F6:M6)</f>
        <v>190</v>
      </c>
      <c r="N16" s="2">
        <f>SUM($F6:N6)</f>
        <v>203</v>
      </c>
      <c r="O16" s="2">
        <f>SUM($F6:O6)</f>
        <v>213</v>
      </c>
      <c r="P16" s="2">
        <f>SUM($F6:P6)</f>
        <v>227</v>
      </c>
      <c r="Q16" s="2">
        <f>SUM($F6:Q6)</f>
        <v>244</v>
      </c>
    </row>
    <row r="17" spans="1:17">
      <c r="A17" s="8"/>
      <c r="D17" s="2"/>
      <c r="F17" s="2">
        <f>SUM($F7:F7)</f>
        <v>23</v>
      </c>
      <c r="G17" s="2">
        <f>SUM($F7:G7)</f>
        <v>50</v>
      </c>
      <c r="H17" s="2">
        <f>SUM($F7:H7)</f>
        <v>73</v>
      </c>
      <c r="I17" s="2">
        <f>SUM($F7:I7)</f>
        <v>96</v>
      </c>
      <c r="J17" s="2">
        <f>SUM($F7:J7)</f>
        <v>122</v>
      </c>
      <c r="K17" s="2">
        <f>SUM($F7:K7)</f>
        <v>139</v>
      </c>
      <c r="L17" s="2">
        <f>SUM($F7:L7)</f>
        <v>156</v>
      </c>
      <c r="M17" s="2">
        <f>SUM($F7:M7)</f>
        <v>176</v>
      </c>
      <c r="N17" s="2">
        <f>SUM($F7:N7)</f>
        <v>186</v>
      </c>
      <c r="O17" s="2">
        <f>SUM($F7:O7)</f>
        <v>203</v>
      </c>
      <c r="P17" s="2">
        <f>SUM($F7:P7)</f>
        <v>214</v>
      </c>
      <c r="Q17" s="2">
        <f>SUM($F7:Q7)</f>
        <v>226</v>
      </c>
    </row>
    <row r="18" spans="1:17">
      <c r="A18" s="8"/>
      <c r="B18" s="5" t="s">
        <v>22</v>
      </c>
      <c r="D18" s="2"/>
      <c r="F18" s="2">
        <f>SUM($F8:F8)</f>
        <v>11</v>
      </c>
      <c r="G18" s="2">
        <f>SUM($F8:G8)</f>
        <v>29</v>
      </c>
      <c r="H18" s="2">
        <f>SUM($F8:H8)</f>
        <v>40</v>
      </c>
      <c r="I18" s="2">
        <f>SUM($F8:I8)</f>
        <v>59</v>
      </c>
      <c r="J18" s="2">
        <f>SUM($F8:J8)</f>
        <v>65</v>
      </c>
      <c r="K18" s="2">
        <f>SUM($F8:K8)</f>
        <v>76</v>
      </c>
      <c r="L18" s="2">
        <f>SUM($F8:L8)</f>
        <v>85</v>
      </c>
      <c r="M18" s="2">
        <f>SUM($F8:M8)</f>
        <v>89</v>
      </c>
      <c r="N18" s="2">
        <f>SUM($F8:N8)</f>
        <v>97</v>
      </c>
      <c r="O18" s="2">
        <f>SUM($F8:O8)</f>
        <v>105</v>
      </c>
      <c r="P18" s="2">
        <f>SUM($F8:P8)</f>
        <v>112</v>
      </c>
      <c r="Q18" s="2">
        <f>SUM($F8:Q8)</f>
        <v>132</v>
      </c>
    </row>
    <row r="19" spans="1:17">
      <c r="F19" s="2">
        <f t="shared" ref="F19:Q19" si="7">MAX(F13:F18)</f>
        <v>29</v>
      </c>
      <c r="G19" s="2">
        <f t="shared" si="7"/>
        <v>58</v>
      </c>
      <c r="H19" s="2">
        <f t="shared" si="7"/>
        <v>85</v>
      </c>
      <c r="I19" s="2">
        <f t="shared" si="7"/>
        <v>112</v>
      </c>
      <c r="J19" s="2">
        <f t="shared" si="7"/>
        <v>138</v>
      </c>
      <c r="K19" s="2">
        <f t="shared" si="7"/>
        <v>165</v>
      </c>
      <c r="L19" s="2">
        <f t="shared" si="7"/>
        <v>185</v>
      </c>
      <c r="M19" s="2">
        <f t="shared" si="7"/>
        <v>210</v>
      </c>
      <c r="N19" s="2">
        <f t="shared" si="7"/>
        <v>225</v>
      </c>
      <c r="O19" s="2">
        <f t="shared" si="7"/>
        <v>249</v>
      </c>
      <c r="P19" s="2">
        <f t="shared" si="7"/>
        <v>266</v>
      </c>
      <c r="Q19" s="2">
        <f t="shared" si="7"/>
        <v>294</v>
      </c>
    </row>
    <row r="20" spans="1:17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F21" s="9"/>
      <c r="G21" s="9"/>
      <c r="H21" s="2"/>
      <c r="I21" s="9"/>
      <c r="J21" s="4"/>
      <c r="K21" s="4"/>
      <c r="L21" s="4"/>
    </row>
    <row r="22" spans="1:17">
      <c r="E22" s="1" t="str">
        <f t="shared" ref="E22:E27" si="8">B3</f>
        <v>Krzysztof "FAZIK" Brzeziński</v>
      </c>
      <c r="F22" s="10">
        <f t="shared" ref="F22:Q22" si="9">F13/F$19</f>
        <v>0.93103448275862066</v>
      </c>
      <c r="G22" s="10">
        <f t="shared" si="9"/>
        <v>0.98275862068965514</v>
      </c>
      <c r="H22" s="10">
        <f t="shared" si="9"/>
        <v>1</v>
      </c>
      <c r="I22" s="10">
        <f t="shared" si="9"/>
        <v>0.9910714285714286</v>
      </c>
      <c r="J22" s="10">
        <f t="shared" si="9"/>
        <v>0.99275362318840576</v>
      </c>
      <c r="K22" s="10">
        <f t="shared" si="9"/>
        <v>0.97575757575757571</v>
      </c>
      <c r="L22" s="10">
        <f t="shared" si="9"/>
        <v>1</v>
      </c>
      <c r="M22" s="10">
        <f t="shared" si="9"/>
        <v>1</v>
      </c>
      <c r="N22" s="10">
        <f t="shared" si="9"/>
        <v>1</v>
      </c>
      <c r="O22" s="10">
        <f t="shared" si="9"/>
        <v>1</v>
      </c>
      <c r="P22" s="10">
        <f t="shared" si="9"/>
        <v>1</v>
      </c>
      <c r="Q22" s="10">
        <f t="shared" si="9"/>
        <v>1</v>
      </c>
    </row>
    <row r="23" spans="1:17">
      <c r="E23" s="1" t="str">
        <f t="shared" si="8"/>
        <v>Robert Stańczyk</v>
      </c>
      <c r="F23" s="10">
        <f t="shared" ref="F23:Q23" si="10">F14/F$19</f>
        <v>1</v>
      </c>
      <c r="G23" s="10">
        <f t="shared" si="10"/>
        <v>1</v>
      </c>
      <c r="H23" s="10">
        <f t="shared" si="10"/>
        <v>0.97647058823529409</v>
      </c>
      <c r="I23" s="10">
        <f t="shared" si="10"/>
        <v>1</v>
      </c>
      <c r="J23" s="10">
        <f t="shared" si="10"/>
        <v>1</v>
      </c>
      <c r="K23" s="10">
        <f t="shared" si="10"/>
        <v>1</v>
      </c>
      <c r="L23" s="10">
        <f t="shared" si="10"/>
        <v>1</v>
      </c>
      <c r="M23" s="10">
        <f t="shared" si="10"/>
        <v>0.98571428571428577</v>
      </c>
      <c r="N23" s="10">
        <f t="shared" si="10"/>
        <v>0.99111111111111116</v>
      </c>
      <c r="O23" s="10">
        <f t="shared" si="10"/>
        <v>0.93975903614457834</v>
      </c>
      <c r="P23" s="10">
        <f t="shared" si="10"/>
        <v>0.94360902255639101</v>
      </c>
      <c r="Q23" s="10">
        <f t="shared" si="10"/>
        <v>0.94557823129251706</v>
      </c>
    </row>
    <row r="24" spans="1:17">
      <c r="E24" s="1" t="str">
        <f t="shared" si="8"/>
        <v>Robert "Gata" Piechota</v>
      </c>
      <c r="F24" s="10">
        <f t="shared" ref="F24:Q24" si="11">F15/F$19</f>
        <v>0.86206896551724133</v>
      </c>
      <c r="G24" s="10">
        <f t="shared" si="11"/>
        <v>0.91379310344827591</v>
      </c>
      <c r="H24" s="10">
        <f t="shared" si="11"/>
        <v>0.91764705882352937</v>
      </c>
      <c r="I24" s="10">
        <f t="shared" si="11"/>
        <v>0.9285714285714286</v>
      </c>
      <c r="J24" s="10">
        <f t="shared" si="11"/>
        <v>0.94927536231884058</v>
      </c>
      <c r="K24" s="10">
        <f t="shared" si="11"/>
        <v>0.87878787878787878</v>
      </c>
      <c r="L24" s="10">
        <f t="shared" si="11"/>
        <v>0.90810810810810816</v>
      </c>
      <c r="M24" s="10">
        <f t="shared" si="11"/>
        <v>0.919047619047619</v>
      </c>
      <c r="N24" s="10">
        <f t="shared" si="11"/>
        <v>0.89333333333333331</v>
      </c>
      <c r="O24" s="10">
        <f t="shared" si="11"/>
        <v>0.89959839357429716</v>
      </c>
      <c r="P24" s="10">
        <f t="shared" si="11"/>
        <v>0.89849624060150379</v>
      </c>
      <c r="Q24" s="10">
        <f t="shared" si="11"/>
        <v>0.90816326530612246</v>
      </c>
    </row>
    <row r="25" spans="1:17">
      <c r="E25" s="1" t="str">
        <f t="shared" si="8"/>
        <v>Damian Kuczmaszewski</v>
      </c>
      <c r="F25" s="10">
        <f t="shared" ref="F25:Q25" si="12">F16/F$19</f>
        <v>0.86206896551724133</v>
      </c>
      <c r="G25" s="10">
        <f t="shared" si="12"/>
        <v>0.91379310344827591</v>
      </c>
      <c r="H25" s="10">
        <f t="shared" si="12"/>
        <v>0.88235294117647056</v>
      </c>
      <c r="I25" s="10">
        <f t="shared" si="12"/>
        <v>0.9107142857142857</v>
      </c>
      <c r="J25" s="10">
        <f t="shared" si="12"/>
        <v>0.93478260869565222</v>
      </c>
      <c r="K25" s="10">
        <f t="shared" si="12"/>
        <v>0.90909090909090906</v>
      </c>
      <c r="L25" s="10">
        <f t="shared" si="12"/>
        <v>0.91891891891891897</v>
      </c>
      <c r="M25" s="10">
        <f t="shared" si="12"/>
        <v>0.90476190476190477</v>
      </c>
      <c r="N25" s="10">
        <f t="shared" si="12"/>
        <v>0.90222222222222226</v>
      </c>
      <c r="O25" s="10">
        <f t="shared" si="12"/>
        <v>0.85542168674698793</v>
      </c>
      <c r="P25" s="10">
        <f t="shared" si="12"/>
        <v>0.85338345864661658</v>
      </c>
      <c r="Q25" s="10">
        <f t="shared" si="12"/>
        <v>0.82993197278911568</v>
      </c>
    </row>
    <row r="26" spans="1:17">
      <c r="E26" s="1" t="str">
        <f t="shared" si="8"/>
        <v>Dorota Janiszewska</v>
      </c>
      <c r="F26" s="10">
        <f t="shared" ref="F26:Q26" si="13">F17/F$19</f>
        <v>0.7931034482758621</v>
      </c>
      <c r="G26" s="10">
        <f t="shared" si="13"/>
        <v>0.86206896551724133</v>
      </c>
      <c r="H26" s="10">
        <f t="shared" si="13"/>
        <v>0.85882352941176465</v>
      </c>
      <c r="I26" s="10">
        <f t="shared" si="13"/>
        <v>0.8571428571428571</v>
      </c>
      <c r="J26" s="10">
        <f t="shared" si="13"/>
        <v>0.88405797101449279</v>
      </c>
      <c r="K26" s="10">
        <f t="shared" si="13"/>
        <v>0.84242424242424241</v>
      </c>
      <c r="L26" s="10">
        <f t="shared" si="13"/>
        <v>0.84324324324324329</v>
      </c>
      <c r="M26" s="10">
        <f t="shared" si="13"/>
        <v>0.83809523809523812</v>
      </c>
      <c r="N26" s="10">
        <f t="shared" si="13"/>
        <v>0.82666666666666666</v>
      </c>
      <c r="O26" s="10">
        <f t="shared" si="13"/>
        <v>0.81526104417670686</v>
      </c>
      <c r="P26" s="10">
        <f t="shared" si="13"/>
        <v>0.80451127819548873</v>
      </c>
      <c r="Q26" s="10">
        <f t="shared" si="13"/>
        <v>0.76870748299319724</v>
      </c>
    </row>
    <row r="27" spans="1:17">
      <c r="E27" s="1" t="str">
        <f t="shared" si="8"/>
        <v>Anita Nowicka</v>
      </c>
      <c r="F27" s="10">
        <f t="shared" ref="F27:Q27" si="14">F18/F$19</f>
        <v>0.37931034482758619</v>
      </c>
      <c r="G27" s="10">
        <f t="shared" si="14"/>
        <v>0.5</v>
      </c>
      <c r="H27" s="10">
        <f t="shared" si="14"/>
        <v>0.47058823529411764</v>
      </c>
      <c r="I27" s="10">
        <f t="shared" si="14"/>
        <v>0.5267857142857143</v>
      </c>
      <c r="J27" s="10">
        <f t="shared" si="14"/>
        <v>0.47101449275362317</v>
      </c>
      <c r="K27" s="10">
        <f t="shared" si="14"/>
        <v>0.46060606060606063</v>
      </c>
      <c r="L27" s="10">
        <f t="shared" si="14"/>
        <v>0.45945945945945948</v>
      </c>
      <c r="M27" s="10">
        <f t="shared" si="14"/>
        <v>0.4238095238095238</v>
      </c>
      <c r="N27" s="10">
        <f t="shared" si="14"/>
        <v>0.43111111111111111</v>
      </c>
      <c r="O27" s="10">
        <f t="shared" si="14"/>
        <v>0.42168674698795183</v>
      </c>
      <c r="P27" s="10">
        <f t="shared" si="14"/>
        <v>0.42105263157894735</v>
      </c>
      <c r="Q27" s="10">
        <f t="shared" si="14"/>
        <v>0.44897959183673469</v>
      </c>
    </row>
  </sheetData>
  <mergeCells count="19">
    <mergeCell ref="A1:A2"/>
    <mergeCell ref="B1:B2"/>
    <mergeCell ref="C1:C2"/>
    <mergeCell ref="D1:D2"/>
    <mergeCell ref="E1:E2"/>
    <mergeCell ref="X1:AA1"/>
    <mergeCell ref="P1:P2"/>
    <mergeCell ref="Q1:Q2"/>
    <mergeCell ref="F1:F2"/>
    <mergeCell ref="R1:W1"/>
    <mergeCell ref="M1:M2"/>
    <mergeCell ref="N1:N2"/>
    <mergeCell ref="G1:G2"/>
    <mergeCell ref="H1:H2"/>
    <mergeCell ref="I1:I2"/>
    <mergeCell ref="J1:J2"/>
    <mergeCell ref="K1:K2"/>
    <mergeCell ref="L1:L2"/>
    <mergeCell ref="O1:O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0"/>
  <sheetViews>
    <sheetView workbookViewId="0">
      <selection activeCell="D9" sqref="B9:D9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</cols>
  <sheetData>
    <row r="1" spans="1:14" ht="14.45" customHeight="1">
      <c r="A1" s="71" t="s">
        <v>0</v>
      </c>
      <c r="B1" s="71" t="s">
        <v>1</v>
      </c>
      <c r="C1" s="71" t="s">
        <v>2</v>
      </c>
      <c r="D1" s="72" t="s">
        <v>3</v>
      </c>
      <c r="E1" s="74" t="s">
        <v>4</v>
      </c>
      <c r="F1" s="69">
        <v>1</v>
      </c>
      <c r="G1" s="69">
        <v>2</v>
      </c>
      <c r="H1" s="69">
        <v>3</v>
      </c>
      <c r="I1" s="69">
        <v>4</v>
      </c>
      <c r="J1" s="69">
        <v>5</v>
      </c>
      <c r="K1" s="69">
        <v>6</v>
      </c>
      <c r="L1" s="69">
        <v>7</v>
      </c>
      <c r="M1" s="69">
        <v>8</v>
      </c>
      <c r="N1" s="69">
        <v>9</v>
      </c>
    </row>
    <row r="2" spans="1:14">
      <c r="A2" s="71"/>
      <c r="B2" s="71"/>
      <c r="C2" s="71"/>
      <c r="D2" s="73"/>
      <c r="E2" s="74"/>
      <c r="F2" s="69"/>
      <c r="G2" s="69"/>
      <c r="H2" s="69"/>
      <c r="I2" s="69"/>
      <c r="J2" s="69"/>
      <c r="K2" s="69"/>
      <c r="L2" s="69"/>
      <c r="M2" s="69"/>
      <c r="N2" s="69"/>
    </row>
    <row r="3" spans="1:14">
      <c r="A3" s="11">
        <v>1</v>
      </c>
      <c r="B3" s="17" t="s">
        <v>9</v>
      </c>
      <c r="C3" s="12" t="s">
        <v>5</v>
      </c>
      <c r="D3" s="18" t="s">
        <v>10</v>
      </c>
      <c r="E3" s="15">
        <f t="shared" ref="E3:E9" si="0">SUM(F3:N3)</f>
        <v>188</v>
      </c>
      <c r="F3" s="19">
        <v>28</v>
      </c>
      <c r="G3" s="19">
        <v>28</v>
      </c>
      <c r="H3" s="20">
        <v>29</v>
      </c>
      <c r="I3" s="19">
        <v>24</v>
      </c>
      <c r="J3" s="19">
        <v>25</v>
      </c>
      <c r="K3" s="19">
        <v>0</v>
      </c>
      <c r="L3" s="19">
        <v>20</v>
      </c>
      <c r="M3" s="19">
        <v>19</v>
      </c>
      <c r="N3" s="20">
        <v>15</v>
      </c>
    </row>
    <row r="4" spans="1:14">
      <c r="A4" s="11">
        <v>2</v>
      </c>
      <c r="B4" s="13" t="s">
        <v>11</v>
      </c>
      <c r="C4" s="14" t="s">
        <v>5</v>
      </c>
      <c r="D4" s="14" t="s">
        <v>8</v>
      </c>
      <c r="E4" s="15">
        <f t="shared" si="0"/>
        <v>173</v>
      </c>
      <c r="F4" s="22">
        <v>28</v>
      </c>
      <c r="G4" s="22">
        <v>28</v>
      </c>
      <c r="H4" s="21">
        <v>26</v>
      </c>
      <c r="I4" s="22">
        <v>25</v>
      </c>
      <c r="J4" s="16">
        <v>17</v>
      </c>
      <c r="K4" s="16">
        <v>2</v>
      </c>
      <c r="L4" s="16">
        <v>22</v>
      </c>
      <c r="M4" s="16">
        <v>10</v>
      </c>
      <c r="N4" s="16">
        <v>15</v>
      </c>
    </row>
    <row r="5" spans="1:14">
      <c r="A5" s="11">
        <v>3</v>
      </c>
      <c r="B5" s="13" t="s">
        <v>7</v>
      </c>
      <c r="C5" s="14" t="s">
        <v>5</v>
      </c>
      <c r="D5" s="14" t="s">
        <v>6</v>
      </c>
      <c r="E5" s="15">
        <f t="shared" si="0"/>
        <v>166</v>
      </c>
      <c r="F5" s="20">
        <v>28</v>
      </c>
      <c r="G5" s="20">
        <v>29</v>
      </c>
      <c r="H5" s="20">
        <v>28</v>
      </c>
      <c r="I5" s="20">
        <v>13</v>
      </c>
      <c r="J5" s="19">
        <v>11</v>
      </c>
      <c r="K5" s="19">
        <v>14</v>
      </c>
      <c r="L5" s="19">
        <v>18</v>
      </c>
      <c r="M5" s="19">
        <v>12</v>
      </c>
      <c r="N5" s="20">
        <v>13</v>
      </c>
    </row>
    <row r="6" spans="1:14">
      <c r="A6" s="11">
        <v>4</v>
      </c>
      <c r="B6" s="13" t="s">
        <v>24</v>
      </c>
      <c r="C6" s="14" t="s">
        <v>5</v>
      </c>
      <c r="D6" s="14" t="s">
        <v>8</v>
      </c>
      <c r="E6" s="15">
        <f t="shared" si="0"/>
        <v>159</v>
      </c>
      <c r="F6" s="16">
        <v>23</v>
      </c>
      <c r="G6" s="16">
        <v>22</v>
      </c>
      <c r="H6" s="16">
        <v>24</v>
      </c>
      <c r="I6" s="16">
        <v>22</v>
      </c>
      <c r="J6" s="16">
        <v>24</v>
      </c>
      <c r="K6" s="16">
        <v>0</v>
      </c>
      <c r="L6" s="16">
        <v>19</v>
      </c>
      <c r="M6" s="16">
        <v>14</v>
      </c>
      <c r="N6" s="16">
        <v>11</v>
      </c>
    </row>
    <row r="7" spans="1:14">
      <c r="A7" s="11">
        <v>5</v>
      </c>
      <c r="B7" s="13" t="s">
        <v>25</v>
      </c>
      <c r="C7" s="11" t="s">
        <v>5</v>
      </c>
      <c r="D7" s="14" t="s">
        <v>10</v>
      </c>
      <c r="E7" s="15">
        <f t="shared" si="0"/>
        <v>154</v>
      </c>
      <c r="F7" s="20">
        <v>27</v>
      </c>
      <c r="G7" s="20">
        <v>24</v>
      </c>
      <c r="H7" s="20">
        <v>27</v>
      </c>
      <c r="I7" s="20">
        <v>24</v>
      </c>
      <c r="J7" s="20">
        <v>20</v>
      </c>
      <c r="K7" s="20">
        <v>0</v>
      </c>
      <c r="L7" s="20">
        <v>14</v>
      </c>
      <c r="M7" s="20">
        <v>8</v>
      </c>
      <c r="N7" s="20">
        <v>10</v>
      </c>
    </row>
    <row r="8" spans="1:14">
      <c r="A8" s="11">
        <v>6</v>
      </c>
      <c r="B8" s="13" t="s">
        <v>26</v>
      </c>
      <c r="C8" s="14" t="s">
        <v>5</v>
      </c>
      <c r="D8" s="14" t="s">
        <v>10</v>
      </c>
      <c r="E8" s="15">
        <f t="shared" si="0"/>
        <v>136</v>
      </c>
      <c r="F8" s="21">
        <v>21</v>
      </c>
      <c r="G8" s="21">
        <v>22</v>
      </c>
      <c r="H8" s="21">
        <v>14</v>
      </c>
      <c r="I8" s="21">
        <v>16</v>
      </c>
      <c r="J8" s="22">
        <v>16</v>
      </c>
      <c r="K8" s="22">
        <v>7</v>
      </c>
      <c r="L8" s="22">
        <v>21</v>
      </c>
      <c r="M8" s="22">
        <v>10</v>
      </c>
      <c r="N8" s="21">
        <v>9</v>
      </c>
    </row>
    <row r="9" spans="1:14">
      <c r="A9" s="11">
        <v>7</v>
      </c>
      <c r="B9" s="13" t="s">
        <v>23</v>
      </c>
      <c r="C9" s="14" t="s">
        <v>5</v>
      </c>
      <c r="D9" s="14" t="s">
        <v>10</v>
      </c>
      <c r="E9" s="15">
        <f t="shared" si="0"/>
        <v>126</v>
      </c>
      <c r="F9" s="19">
        <v>28</v>
      </c>
      <c r="G9" s="19">
        <v>26</v>
      </c>
      <c r="H9" s="20">
        <v>28</v>
      </c>
      <c r="I9" s="19">
        <v>17</v>
      </c>
      <c r="J9" s="19">
        <v>24</v>
      </c>
      <c r="K9" s="19">
        <v>3</v>
      </c>
      <c r="L9" s="19"/>
      <c r="M9" s="19"/>
      <c r="N9" s="20"/>
    </row>
    <row r="10" spans="1:14">
      <c r="A10" s="2"/>
      <c r="B10" s="3"/>
      <c r="C10" s="2"/>
      <c r="D10" s="2"/>
      <c r="E10" s="2"/>
      <c r="F10" s="2"/>
      <c r="G10" s="2"/>
      <c r="H10" s="2"/>
      <c r="I10" s="2"/>
      <c r="J10" s="4"/>
      <c r="K10" s="4"/>
      <c r="L10" s="4"/>
      <c r="M10" s="2"/>
      <c r="N10" s="2"/>
    </row>
    <row r="11" spans="1:14">
      <c r="B11" s="5" t="s">
        <v>12</v>
      </c>
      <c r="D11" s="2"/>
      <c r="E11" s="2"/>
      <c r="F11" s="2"/>
      <c r="G11" s="2"/>
      <c r="H11" s="2"/>
      <c r="I11" s="2"/>
      <c r="J11" s="4"/>
      <c r="K11" s="4"/>
      <c r="L11" s="4"/>
    </row>
    <row r="12" spans="1:14">
      <c r="A12" s="6" t="s">
        <v>13</v>
      </c>
      <c r="B12" s="5" t="s">
        <v>14</v>
      </c>
      <c r="D12" s="2"/>
      <c r="F12" s="2"/>
      <c r="G12" s="2"/>
      <c r="H12" s="2"/>
      <c r="I12" s="2"/>
      <c r="J12" s="4"/>
      <c r="K12" s="4"/>
      <c r="L12" s="4"/>
    </row>
    <row r="13" spans="1:14">
      <c r="A13" s="6" t="s">
        <v>10</v>
      </c>
      <c r="B13" s="5" t="s">
        <v>15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14">
      <c r="A14" s="6" t="s">
        <v>8</v>
      </c>
      <c r="B14" s="7" t="s">
        <v>16</v>
      </c>
      <c r="D14" s="2"/>
      <c r="F14" s="2">
        <f>SUM($F3:F3)</f>
        <v>28</v>
      </c>
      <c r="G14" s="2">
        <f>SUM($F3:G3)</f>
        <v>56</v>
      </c>
      <c r="H14" s="2">
        <f>SUM($F3:H3)</f>
        <v>85</v>
      </c>
      <c r="I14" s="2">
        <f>SUM($F3:I3)</f>
        <v>109</v>
      </c>
      <c r="J14" s="2">
        <f>SUM($F3:J3)</f>
        <v>134</v>
      </c>
      <c r="K14" s="2">
        <f>SUM($F3:K3)</f>
        <v>134</v>
      </c>
      <c r="L14" s="2">
        <f>SUM($F3:L3)</f>
        <v>154</v>
      </c>
      <c r="M14" s="2">
        <f>SUM($F3:M3)</f>
        <v>173</v>
      </c>
      <c r="N14" s="2">
        <f>SUM($F3:N3)</f>
        <v>188</v>
      </c>
    </row>
    <row r="15" spans="1:14">
      <c r="A15" s="6" t="s">
        <v>6</v>
      </c>
      <c r="B15" s="5" t="s">
        <v>17</v>
      </c>
      <c r="D15" s="2"/>
      <c r="F15" s="2">
        <f>SUM($F4:F4)</f>
        <v>28</v>
      </c>
      <c r="G15" s="2">
        <f>SUM($F4:G4)</f>
        <v>56</v>
      </c>
      <c r="H15" s="2">
        <f>SUM($F4:H4)</f>
        <v>82</v>
      </c>
      <c r="I15" s="2">
        <f>SUM($F4:I4)</f>
        <v>107</v>
      </c>
      <c r="J15" s="2">
        <f>SUM($F4:J4)</f>
        <v>124</v>
      </c>
      <c r="K15" s="2">
        <f>SUM($F4:K4)</f>
        <v>126</v>
      </c>
      <c r="L15" s="2">
        <f>SUM($F4:L4)</f>
        <v>148</v>
      </c>
      <c r="M15" s="2">
        <f>SUM($F4:M4)</f>
        <v>158</v>
      </c>
      <c r="N15" s="2">
        <f>SUM($F4:N4)</f>
        <v>173</v>
      </c>
    </row>
    <row r="16" spans="1:14">
      <c r="A16" s="6" t="s">
        <v>18</v>
      </c>
      <c r="B16" s="5" t="s">
        <v>19</v>
      </c>
      <c r="D16" s="2"/>
      <c r="F16" s="2">
        <f>SUM($F5:F5)</f>
        <v>28</v>
      </c>
      <c r="G16" s="2">
        <f>SUM($F5:G5)</f>
        <v>57</v>
      </c>
      <c r="H16" s="2">
        <f>SUM($F5:H5)</f>
        <v>85</v>
      </c>
      <c r="I16" s="2">
        <f>SUM($F5:I5)</f>
        <v>98</v>
      </c>
      <c r="J16" s="2">
        <f>SUM($F5:J5)</f>
        <v>109</v>
      </c>
      <c r="K16" s="2">
        <f>SUM($F5:K5)</f>
        <v>123</v>
      </c>
      <c r="L16" s="2">
        <f>SUM($F5:L5)</f>
        <v>141</v>
      </c>
      <c r="M16" s="2">
        <f>SUM($F5:M5)</f>
        <v>153</v>
      </c>
      <c r="N16" s="2">
        <f>SUM($F5:N5)</f>
        <v>166</v>
      </c>
    </row>
    <row r="17" spans="1:14">
      <c r="A17" s="6" t="s">
        <v>20</v>
      </c>
      <c r="B17" s="7" t="s">
        <v>21</v>
      </c>
      <c r="D17" s="2"/>
      <c r="F17" s="2">
        <f>SUM($F6:F6)</f>
        <v>23</v>
      </c>
      <c r="G17" s="2">
        <f>SUM($F6:G6)</f>
        <v>45</v>
      </c>
      <c r="H17" s="2">
        <f>SUM($F6:H6)</f>
        <v>69</v>
      </c>
      <c r="I17" s="2">
        <f>SUM($F6:I6)</f>
        <v>91</v>
      </c>
      <c r="J17" s="2">
        <f>SUM($F6:J6)</f>
        <v>115</v>
      </c>
      <c r="K17" s="2">
        <f>SUM($F6:K6)</f>
        <v>115</v>
      </c>
      <c r="L17" s="2">
        <f>SUM($F6:L6)</f>
        <v>134</v>
      </c>
      <c r="M17" s="2">
        <f>SUM($F6:M6)</f>
        <v>148</v>
      </c>
      <c r="N17" s="2">
        <f>SUM($F6:N6)</f>
        <v>159</v>
      </c>
    </row>
    <row r="18" spans="1:14">
      <c r="A18" s="8"/>
      <c r="D18" s="2"/>
      <c r="F18" s="2">
        <f>SUM($F7:F7)</f>
        <v>27</v>
      </c>
      <c r="G18" s="2">
        <f>SUM($F7:G7)</f>
        <v>51</v>
      </c>
      <c r="H18" s="2">
        <f>SUM($F7:H7)</f>
        <v>78</v>
      </c>
      <c r="I18" s="2">
        <f>SUM($F7:I7)</f>
        <v>102</v>
      </c>
      <c r="J18" s="2">
        <f>SUM($F7:J7)</f>
        <v>122</v>
      </c>
      <c r="K18" s="2">
        <f>SUM($F7:K7)</f>
        <v>122</v>
      </c>
      <c r="L18" s="2">
        <f>SUM($F7:L7)</f>
        <v>136</v>
      </c>
      <c r="M18" s="2">
        <f>SUM($F7:M7)</f>
        <v>144</v>
      </c>
      <c r="N18" s="2">
        <f>SUM($F7:N7)</f>
        <v>154</v>
      </c>
    </row>
    <row r="19" spans="1:14">
      <c r="A19" s="8"/>
      <c r="B19" s="5" t="s">
        <v>22</v>
      </c>
      <c r="D19" s="2"/>
      <c r="F19" s="2">
        <f>SUM($F8:F8)</f>
        <v>21</v>
      </c>
      <c r="G19" s="2">
        <f>SUM($F8:G8)</f>
        <v>43</v>
      </c>
      <c r="H19" s="2">
        <f>SUM($F8:H8)</f>
        <v>57</v>
      </c>
      <c r="I19" s="2">
        <f>SUM($F8:I8)</f>
        <v>73</v>
      </c>
      <c r="J19" s="2">
        <f>SUM($F8:J8)</f>
        <v>89</v>
      </c>
      <c r="K19" s="2">
        <f>SUM($F8:K8)</f>
        <v>96</v>
      </c>
      <c r="L19" s="2">
        <f>SUM($F8:L8)</f>
        <v>117</v>
      </c>
      <c r="M19" s="2">
        <f>SUM($F8:M8)</f>
        <v>127</v>
      </c>
      <c r="N19" s="2">
        <f>SUM($F8:N8)</f>
        <v>136</v>
      </c>
    </row>
    <row r="20" spans="1:14">
      <c r="D20" s="2"/>
      <c r="F20" s="2">
        <f>SUM($F9:F9)</f>
        <v>28</v>
      </c>
      <c r="G20" s="2">
        <f>SUM($F9:G9)</f>
        <v>54</v>
      </c>
      <c r="H20" s="2">
        <f>SUM($F9:H9)</f>
        <v>82</v>
      </c>
      <c r="I20" s="2">
        <f>SUM($F9:I9)</f>
        <v>99</v>
      </c>
      <c r="J20" s="2">
        <f>SUM($F9:J9)</f>
        <v>123</v>
      </c>
      <c r="K20" s="2">
        <f>SUM($F9:K9)</f>
        <v>126</v>
      </c>
      <c r="L20" s="2">
        <f>SUM($F9:L9)</f>
        <v>126</v>
      </c>
      <c r="M20" s="2">
        <f>SUM($F9:M9)</f>
        <v>126</v>
      </c>
      <c r="N20" s="2">
        <f>SUM($F9:N9)</f>
        <v>126</v>
      </c>
    </row>
    <row r="21" spans="1:14">
      <c r="F21" s="2">
        <f t="shared" ref="F21:N21" si="1">MAX(F14:F20)</f>
        <v>28</v>
      </c>
      <c r="G21" s="2">
        <f t="shared" si="1"/>
        <v>57</v>
      </c>
      <c r="H21" s="2">
        <f t="shared" si="1"/>
        <v>85</v>
      </c>
      <c r="I21" s="2">
        <f t="shared" si="1"/>
        <v>109</v>
      </c>
      <c r="J21" s="2">
        <f t="shared" si="1"/>
        <v>134</v>
      </c>
      <c r="K21" s="2">
        <f t="shared" si="1"/>
        <v>134</v>
      </c>
      <c r="L21" s="2">
        <f t="shared" si="1"/>
        <v>154</v>
      </c>
      <c r="M21" s="2">
        <f t="shared" si="1"/>
        <v>173</v>
      </c>
      <c r="N21" s="2">
        <f t="shared" si="1"/>
        <v>188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F23" s="9"/>
      <c r="G23" s="9"/>
      <c r="H23" s="2"/>
      <c r="I23" s="9"/>
      <c r="J23" s="4"/>
      <c r="K23" s="4"/>
      <c r="L23" s="4"/>
    </row>
    <row r="24" spans="1:14">
      <c r="E24" s="1" t="str">
        <f t="shared" ref="E24:E30" si="2">B3</f>
        <v>Robert Stańczyk</v>
      </c>
      <c r="F24" s="10">
        <f t="shared" ref="F24:N24" si="3">F14/F$21</f>
        <v>1</v>
      </c>
      <c r="G24" s="10">
        <f t="shared" si="3"/>
        <v>0.98245614035087714</v>
      </c>
      <c r="H24" s="10">
        <f t="shared" si="3"/>
        <v>1</v>
      </c>
      <c r="I24" s="10">
        <f t="shared" si="3"/>
        <v>1</v>
      </c>
      <c r="J24" s="10">
        <f t="shared" si="3"/>
        <v>1</v>
      </c>
      <c r="K24" s="10">
        <f t="shared" si="3"/>
        <v>1</v>
      </c>
      <c r="L24" s="10">
        <f t="shared" si="3"/>
        <v>1</v>
      </c>
      <c r="M24" s="10">
        <f t="shared" si="3"/>
        <v>1</v>
      </c>
      <c r="N24" s="10">
        <f t="shared" si="3"/>
        <v>1</v>
      </c>
    </row>
    <row r="25" spans="1:14">
      <c r="E25" s="1" t="str">
        <f t="shared" si="2"/>
        <v>Robert "Gata" Piechota</v>
      </c>
      <c r="F25" s="10">
        <f t="shared" ref="F25:N25" si="4">F15/F$21</f>
        <v>1</v>
      </c>
      <c r="G25" s="10">
        <f t="shared" si="4"/>
        <v>0.98245614035087714</v>
      </c>
      <c r="H25" s="10">
        <f t="shared" si="4"/>
        <v>0.96470588235294119</v>
      </c>
      <c r="I25" s="10">
        <f t="shared" si="4"/>
        <v>0.98165137614678899</v>
      </c>
      <c r="J25" s="10">
        <f t="shared" si="4"/>
        <v>0.92537313432835822</v>
      </c>
      <c r="K25" s="10">
        <f t="shared" si="4"/>
        <v>0.94029850746268662</v>
      </c>
      <c r="L25" s="10">
        <f t="shared" si="4"/>
        <v>0.96103896103896103</v>
      </c>
      <c r="M25" s="10">
        <f t="shared" si="4"/>
        <v>0.91329479768786126</v>
      </c>
      <c r="N25" s="10">
        <f t="shared" si="4"/>
        <v>0.92021276595744683</v>
      </c>
    </row>
    <row r="26" spans="1:14">
      <c r="E26" s="1" t="str">
        <f t="shared" si="2"/>
        <v>Krzysztof "FAZIK" Brzeziński</v>
      </c>
      <c r="F26" s="10">
        <f t="shared" ref="F26:N26" si="5">F16/F$21</f>
        <v>1</v>
      </c>
      <c r="G26" s="10">
        <f t="shared" si="5"/>
        <v>1</v>
      </c>
      <c r="H26" s="10">
        <f t="shared" si="5"/>
        <v>1</v>
      </c>
      <c r="I26" s="10">
        <f t="shared" si="5"/>
        <v>0.8990825688073395</v>
      </c>
      <c r="J26" s="10">
        <f t="shared" si="5"/>
        <v>0.81343283582089554</v>
      </c>
      <c r="K26" s="10">
        <f t="shared" si="5"/>
        <v>0.91791044776119401</v>
      </c>
      <c r="L26" s="10">
        <f t="shared" si="5"/>
        <v>0.91558441558441561</v>
      </c>
      <c r="M26" s="10">
        <f t="shared" si="5"/>
        <v>0.88439306358381498</v>
      </c>
      <c r="N26" s="10">
        <f t="shared" si="5"/>
        <v>0.88297872340425532</v>
      </c>
    </row>
    <row r="27" spans="1:14">
      <c r="E27" s="1" t="str">
        <f t="shared" si="2"/>
        <v>Dorota Janiszewska</v>
      </c>
      <c r="F27" s="10">
        <f t="shared" ref="F27:N27" si="6">F17/F$21</f>
        <v>0.8214285714285714</v>
      </c>
      <c r="G27" s="10">
        <f t="shared" si="6"/>
        <v>0.78947368421052633</v>
      </c>
      <c r="H27" s="10">
        <f t="shared" si="6"/>
        <v>0.81176470588235294</v>
      </c>
      <c r="I27" s="10">
        <f t="shared" si="6"/>
        <v>0.83486238532110091</v>
      </c>
      <c r="J27" s="10">
        <f t="shared" si="6"/>
        <v>0.85820895522388063</v>
      </c>
      <c r="K27" s="10">
        <f t="shared" si="6"/>
        <v>0.85820895522388063</v>
      </c>
      <c r="L27" s="10">
        <f t="shared" si="6"/>
        <v>0.87012987012987009</v>
      </c>
      <c r="M27" s="10">
        <f t="shared" si="6"/>
        <v>0.8554913294797688</v>
      </c>
      <c r="N27" s="10">
        <f t="shared" si="6"/>
        <v>0.8457446808510638</v>
      </c>
    </row>
    <row r="28" spans="1:14">
      <c r="E28" s="1" t="str">
        <f t="shared" si="2"/>
        <v>Robert "Franek" Frank</v>
      </c>
      <c r="F28" s="10">
        <f t="shared" ref="F28:N28" si="7">F18/F$21</f>
        <v>0.9642857142857143</v>
      </c>
      <c r="G28" s="10">
        <f t="shared" si="7"/>
        <v>0.89473684210526316</v>
      </c>
      <c r="H28" s="10">
        <f t="shared" si="7"/>
        <v>0.91764705882352937</v>
      </c>
      <c r="I28" s="10">
        <f t="shared" si="7"/>
        <v>0.93577981651376152</v>
      </c>
      <c r="J28" s="10">
        <f t="shared" si="7"/>
        <v>0.91044776119402981</v>
      </c>
      <c r="K28" s="10">
        <f t="shared" si="7"/>
        <v>0.91044776119402981</v>
      </c>
      <c r="L28" s="10">
        <f t="shared" si="7"/>
        <v>0.88311688311688308</v>
      </c>
      <c r="M28" s="10">
        <f t="shared" si="7"/>
        <v>0.83236994219653182</v>
      </c>
      <c r="N28" s="10">
        <f t="shared" si="7"/>
        <v>0.81914893617021278</v>
      </c>
    </row>
    <row r="29" spans="1:14">
      <c r="E29" s="1" t="str">
        <f t="shared" si="2"/>
        <v>Wojtek Frank</v>
      </c>
      <c r="F29" s="10">
        <f t="shared" ref="F29:N29" si="8">F19/F$21</f>
        <v>0.75</v>
      </c>
      <c r="G29" s="10">
        <f t="shared" si="8"/>
        <v>0.75438596491228072</v>
      </c>
      <c r="H29" s="10">
        <f t="shared" si="8"/>
        <v>0.6705882352941176</v>
      </c>
      <c r="I29" s="10">
        <f t="shared" si="8"/>
        <v>0.66972477064220182</v>
      </c>
      <c r="J29" s="10">
        <f t="shared" si="8"/>
        <v>0.66417910447761197</v>
      </c>
      <c r="K29" s="10">
        <f t="shared" si="8"/>
        <v>0.71641791044776115</v>
      </c>
      <c r="L29" s="10">
        <f t="shared" si="8"/>
        <v>0.75974025974025972</v>
      </c>
      <c r="M29" s="10">
        <f t="shared" si="8"/>
        <v>0.73410404624277459</v>
      </c>
      <c r="N29" s="10">
        <f t="shared" si="8"/>
        <v>0.72340425531914898</v>
      </c>
    </row>
    <row r="30" spans="1:14">
      <c r="E30" s="1" t="str">
        <f t="shared" si="2"/>
        <v>Leszek "Haris" Jęczkowski</v>
      </c>
      <c r="F30" s="10">
        <f t="shared" ref="F30:N30" si="9">F20/F$21</f>
        <v>1</v>
      </c>
      <c r="G30" s="10">
        <f t="shared" si="9"/>
        <v>0.94736842105263153</v>
      </c>
      <c r="H30" s="10">
        <f t="shared" si="9"/>
        <v>0.96470588235294119</v>
      </c>
      <c r="I30" s="10">
        <f t="shared" si="9"/>
        <v>0.90825688073394495</v>
      </c>
      <c r="J30" s="10">
        <f t="shared" si="9"/>
        <v>0.91791044776119401</v>
      </c>
      <c r="K30" s="10">
        <f t="shared" si="9"/>
        <v>0.94029850746268662</v>
      </c>
      <c r="L30" s="10">
        <f t="shared" si="9"/>
        <v>0.81818181818181823</v>
      </c>
      <c r="M30" s="10">
        <f t="shared" si="9"/>
        <v>0.72832369942196529</v>
      </c>
      <c r="N30" s="10">
        <f t="shared" si="9"/>
        <v>0.67021276595744683</v>
      </c>
    </row>
  </sheetData>
  <mergeCells count="14">
    <mergeCell ref="M1:M2"/>
    <mergeCell ref="N1:N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208 Maj</vt:lpstr>
      <vt:lpstr>207 Kwiecień</vt:lpstr>
      <vt:lpstr>206 Marzec</vt:lpstr>
      <vt:lpstr>205 Luty</vt:lpstr>
      <vt:lpstr>204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2023-05-21T19:41:06Z</dcterms:modified>
</cp:coreProperties>
</file>