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7900" windowHeight="12540" activeTab="1"/>
  </bookViews>
  <sheets>
    <sheet name="WYNIKI" sheetId="4" r:id="rId1"/>
    <sheet name="227 KKRka 11.11.2024" sheetId="6" r:id="rId2"/>
    <sheet name="226 KKRka 10.11.24" sheetId="5" r:id="rId3"/>
    <sheet name="225 KKRka 03.11.24" sheetId="1" r:id="rId4"/>
    <sheet name="Zasady" sheetId="2" r:id="rId5"/>
  </sheets>
  <definedNames>
    <definedName name="_xlnm.Print_Area" localSheetId="3">'225 KKRka 03.11.24'!$B$2:$AH$16</definedName>
    <definedName name="_xlnm.Print_Area" localSheetId="2">'226 KKRka 10.11.24'!$B$2:$AH$14</definedName>
    <definedName name="_xlnm.Print_Area" localSheetId="1">'227 KKRka 11.11.2024'!$B$2:$AH$15</definedName>
  </definedNames>
  <calcPr calcId="124519"/>
</workbook>
</file>

<file path=xl/calcChain.xml><?xml version="1.0" encoding="utf-8"?>
<calcChain xmlns="http://schemas.openxmlformats.org/spreadsheetml/2006/main">
  <c r="AA11" i="6"/>
  <c r="AA10"/>
  <c r="AA9"/>
  <c r="AA8"/>
  <c r="AA7"/>
  <c r="AA6"/>
  <c r="AA5"/>
  <c r="AA4"/>
  <c r="X11"/>
  <c r="X10"/>
  <c r="X9"/>
  <c r="X8"/>
  <c r="X7"/>
  <c r="X5"/>
  <c r="X6"/>
  <c r="X4"/>
  <c r="W11"/>
  <c r="W10"/>
  <c r="W9"/>
  <c r="W8"/>
  <c r="W7"/>
  <c r="W6"/>
  <c r="W5"/>
  <c r="W4"/>
  <c r="S11"/>
  <c r="T11" s="1"/>
  <c r="F11"/>
  <c r="F10"/>
  <c r="S10" s="1"/>
  <c r="T10" s="1"/>
  <c r="S9"/>
  <c r="T9" s="1"/>
  <c r="F9"/>
  <c r="F8"/>
  <c r="S8" s="1"/>
  <c r="T8" s="1"/>
  <c r="S7"/>
  <c r="T7" s="1"/>
  <c r="O7"/>
  <c r="G7"/>
  <c r="F7"/>
  <c r="F6"/>
  <c r="S6" s="1"/>
  <c r="T6" s="1"/>
  <c r="H5"/>
  <c r="F5"/>
  <c r="S5" s="1"/>
  <c r="T5" s="1"/>
  <c r="S4"/>
  <c r="T4" s="1"/>
  <c r="F4"/>
  <c r="S35"/>
  <c r="S34"/>
  <c r="S32"/>
  <c r="S31"/>
  <c r="S29"/>
  <c r="S28"/>
  <c r="S23"/>
  <c r="S22"/>
  <c r="S20"/>
  <c r="S19"/>
  <c r="S17"/>
  <c r="S16"/>
  <c r="D19" l="1"/>
  <c r="V19"/>
  <c r="T19" s="1"/>
  <c r="D20"/>
  <c r="V20"/>
  <c r="T20" s="1"/>
  <c r="D22"/>
  <c r="V22"/>
  <c r="T22" s="1"/>
  <c r="D23"/>
  <c r="V23"/>
  <c r="T23" s="1"/>
  <c r="D25"/>
  <c r="V25"/>
  <c r="S25" s="1"/>
  <c r="T25" s="1"/>
  <c r="D26"/>
  <c r="V26"/>
  <c r="S26" s="1"/>
  <c r="T26" s="1"/>
  <c r="D28"/>
  <c r="V28"/>
  <c r="T28" s="1"/>
  <c r="D29"/>
  <c r="V29"/>
  <c r="T29" s="1"/>
  <c r="D31"/>
  <c r="V31"/>
  <c r="T31" s="1"/>
  <c r="D32"/>
  <c r="V32"/>
  <c r="T32" s="1"/>
  <c r="D34"/>
  <c r="V34"/>
  <c r="T34" s="1"/>
  <c r="D35"/>
  <c r="V35"/>
  <c r="T35" s="1"/>
  <c r="V17"/>
  <c r="T17" s="1"/>
  <c r="D17"/>
  <c r="V16"/>
  <c r="T16" s="1"/>
  <c r="D16"/>
  <c r="X4" i="5"/>
  <c r="Y4" s="1"/>
  <c r="X5"/>
  <c r="Y5" s="1"/>
  <c r="X6"/>
  <c r="Y6"/>
  <c r="X7"/>
  <c r="Y7" s="1"/>
  <c r="X8"/>
  <c r="Y8"/>
  <c r="X9"/>
  <c r="Y9" s="1"/>
  <c r="X10"/>
  <c r="Y10"/>
  <c r="E10" i="4"/>
  <c r="AA10" i="5"/>
  <c r="AA7"/>
  <c r="AA8"/>
  <c r="AA6"/>
  <c r="AA5"/>
  <c r="AA4"/>
  <c r="W7"/>
  <c r="W8"/>
  <c r="W5"/>
  <c r="W6"/>
  <c r="W9"/>
  <c r="W10"/>
  <c r="W4"/>
  <c r="F10"/>
  <c r="S10" s="1"/>
  <c r="T10" s="1"/>
  <c r="F9"/>
  <c r="S9" s="1"/>
  <c r="T9" s="1"/>
  <c r="F8"/>
  <c r="S8" s="1"/>
  <c r="T8" s="1"/>
  <c r="F7"/>
  <c r="S7" s="1"/>
  <c r="T7" s="1"/>
  <c r="F5"/>
  <c r="S5" s="1"/>
  <c r="T5" s="1"/>
  <c r="Y11" i="6" l="1"/>
  <c r="AB7"/>
  <c r="Y10"/>
  <c r="Y4"/>
  <c r="AB8"/>
  <c r="Y8"/>
  <c r="Y9"/>
  <c r="Y5"/>
  <c r="AB6"/>
  <c r="AB11"/>
  <c r="Y7"/>
  <c r="Y6"/>
  <c r="AB9"/>
  <c r="AB10"/>
  <c r="AB5"/>
  <c r="AB4"/>
  <c r="F4" i="5"/>
  <c r="V31"/>
  <c r="D31"/>
  <c r="V30"/>
  <c r="D30"/>
  <c r="V28"/>
  <c r="D28"/>
  <c r="V27"/>
  <c r="D27"/>
  <c r="V25"/>
  <c r="S25" s="1"/>
  <c r="T25" s="1"/>
  <c r="D25"/>
  <c r="V24"/>
  <c r="S24" s="1"/>
  <c r="T24" s="1"/>
  <c r="D24"/>
  <c r="V22"/>
  <c r="S22" s="1"/>
  <c r="T22" s="1"/>
  <c r="D22"/>
  <c r="V21"/>
  <c r="S21" s="1"/>
  <c r="T21" s="1"/>
  <c r="D21"/>
  <c r="V19"/>
  <c r="D19"/>
  <c r="V18"/>
  <c r="S18" s="1"/>
  <c r="D18"/>
  <c r="V16"/>
  <c r="D16"/>
  <c r="V15"/>
  <c r="S15" s="1"/>
  <c r="D15"/>
  <c r="F4" i="4"/>
  <c r="F5"/>
  <c r="F7"/>
  <c r="F9"/>
  <c r="F11"/>
  <c r="F12"/>
  <c r="F6"/>
  <c r="E6" s="1"/>
  <c r="F14"/>
  <c r="E14" s="1"/>
  <c r="F3"/>
  <c r="AA12" i="1"/>
  <c r="X11"/>
  <c r="AA11"/>
  <c r="AA10"/>
  <c r="AA9"/>
  <c r="AA8"/>
  <c r="AA6"/>
  <c r="AA7"/>
  <c r="AA5"/>
  <c r="X5"/>
  <c r="AA4"/>
  <c r="X12"/>
  <c r="X10"/>
  <c r="X9"/>
  <c r="X8"/>
  <c r="X7"/>
  <c r="X6"/>
  <c r="X4"/>
  <c r="W11"/>
  <c r="W10"/>
  <c r="D24"/>
  <c r="D23"/>
  <c r="D20"/>
  <c r="V20"/>
  <c r="D21"/>
  <c r="V18"/>
  <c r="V21"/>
  <c r="V23"/>
  <c r="V24"/>
  <c r="V26"/>
  <c r="V27"/>
  <c r="V29"/>
  <c r="V30"/>
  <c r="V32"/>
  <c r="S32" s="1"/>
  <c r="V33"/>
  <c r="S33" s="1"/>
  <c r="V35"/>
  <c r="V36"/>
  <c r="V38"/>
  <c r="V39"/>
  <c r="W12"/>
  <c r="W9"/>
  <c r="W8"/>
  <c r="W7"/>
  <c r="W6"/>
  <c r="W5"/>
  <c r="W4"/>
  <c r="T31" i="5" l="1"/>
  <c r="S31"/>
  <c r="T30"/>
  <c r="S30"/>
  <c r="S27"/>
  <c r="T27" s="1"/>
  <c r="T28"/>
  <c r="S28"/>
  <c r="T19"/>
  <c r="S19"/>
  <c r="S16"/>
  <c r="T16" s="1"/>
  <c r="AA9"/>
  <c r="AB9" s="1"/>
  <c r="AB8"/>
  <c r="AB7"/>
  <c r="AB5"/>
  <c r="AB4"/>
  <c r="S4"/>
  <c r="T4" s="1"/>
  <c r="AB6"/>
  <c r="AB10"/>
  <c r="T15"/>
  <c r="T18"/>
  <c r="E4" i="4"/>
  <c r="E5"/>
  <c r="E7"/>
  <c r="E9"/>
  <c r="E11"/>
  <c r="E12"/>
  <c r="E13"/>
  <c r="E8"/>
  <c r="E15"/>
  <c r="E3"/>
  <c r="D17" i="1" l="1"/>
  <c r="V17"/>
  <c r="Y12" s="1"/>
  <c r="D18"/>
  <c r="S20"/>
  <c r="T20" s="1"/>
  <c r="S21"/>
  <c r="T21" s="1"/>
  <c r="D26"/>
  <c r="D27"/>
  <c r="D29"/>
  <c r="D30"/>
  <c r="S30"/>
  <c r="D32"/>
  <c r="D33"/>
  <c r="D35"/>
  <c r="D36"/>
  <c r="D38"/>
  <c r="D39"/>
  <c r="Y6" l="1"/>
  <c r="S36"/>
  <c r="S27"/>
  <c r="T27" s="1"/>
  <c r="Y9"/>
  <c r="S24"/>
  <c r="S35"/>
  <c r="T35" s="1"/>
  <c r="S26"/>
  <c r="T26" s="1"/>
  <c r="S23"/>
  <c r="T23" s="1"/>
  <c r="S38"/>
  <c r="T38" s="1"/>
  <c r="Y4"/>
  <c r="S39"/>
  <c r="T39" s="1"/>
  <c r="T33"/>
  <c r="T32"/>
  <c r="T29"/>
  <c r="S29"/>
  <c r="Y7"/>
  <c r="Y11"/>
  <c r="Y5"/>
  <c r="S17"/>
  <c r="T17" s="1"/>
  <c r="AB6"/>
  <c r="T36"/>
  <c r="T30"/>
  <c r="T24"/>
  <c r="S18"/>
  <c r="T18" s="1"/>
  <c r="AB12"/>
  <c r="AB11"/>
  <c r="Y8"/>
  <c r="AB5"/>
  <c r="AB4"/>
  <c r="AB10"/>
  <c r="Y10"/>
  <c r="AB9"/>
  <c r="AB8"/>
  <c r="AB7"/>
</calcChain>
</file>

<file path=xl/sharedStrings.xml><?xml version="1.0" encoding="utf-8"?>
<sst xmlns="http://schemas.openxmlformats.org/spreadsheetml/2006/main" count="265" uniqueCount="44">
  <si>
    <t>Robert "Stanley" Stańczyk</t>
  </si>
  <si>
    <t>Krzysztof "FAZIK" Brzeziński</t>
  </si>
  <si>
    <t>Leszek "Haris" Jęczkowski</t>
  </si>
  <si>
    <t>Mateusz Jezierski</t>
  </si>
  <si>
    <t>Robert "Gata" Piechota</t>
  </si>
  <si>
    <t>Kostiantyn Fedotov</t>
  </si>
  <si>
    <t>Radosław "Shogun" Wiśniewski</t>
  </si>
  <si>
    <t>Dorota Janiszewska</t>
  </si>
  <si>
    <t>Remis</t>
  </si>
  <si>
    <t>PKT</t>
  </si>
  <si>
    <t>Tarcza</t>
  </si>
  <si>
    <t>SUMA</t>
  </si>
  <si>
    <t>Zawodnik</t>
  </si>
  <si>
    <t>Miejsce</t>
  </si>
  <si>
    <t>Suma Punktów</t>
  </si>
  <si>
    <t>Średnia punktów / strzałę</t>
  </si>
  <si>
    <t>Średnia punktów / rundę</t>
  </si>
  <si>
    <t>T</t>
  </si>
  <si>
    <t>Koszalin</t>
  </si>
  <si>
    <t>Hunt</t>
  </si>
  <si>
    <t>BB</t>
  </si>
  <si>
    <t>Średnia punktów /strzałę</t>
  </si>
  <si>
    <t>Suma</t>
  </si>
  <si>
    <t>Łuk</t>
  </si>
  <si>
    <t>Skąd</t>
  </si>
  <si>
    <t>Drabinka + Finał</t>
  </si>
  <si>
    <t>Finał:</t>
  </si>
  <si>
    <t>Drabinka:</t>
  </si>
  <si>
    <t>Zasady:</t>
  </si>
  <si>
    <t>https://kkr.nsc.pl/forum/viewtopic.php?f=21&amp;t=3208&amp;p=49828#p49828</t>
  </si>
  <si>
    <t>Mistrzostwa Klubowe.
Mistrzostwa rozgrywane będą w Klubie Wojskowym w miesiącach Październik, Listopad i Grudzień.
Wszystkie Turnieje będą rozgrywane z takimi samymi konkurencjami:
Strzelamy do:
Tarcza 3x 20cm Vegas, "10" polowa (punktacja Niebieskie = 6, Czerwone = 7-8, Żółte = 9-10 oraz X =11). Odległość ok 10 metrów.
Zasady rankingowe:
Strzelamy 12 kolejek rankingowych.
Zawodnicy strzelają jednocześnie do dwóch mat czyli 4 tarcz (3x20cm).
W każdej rundzie oddajemy 3 strzały, po jednym do każdej swojej tarczy 20cm.
W przypadku trafienia więcej niż 1 raz w tą samą tarczę liczy się najgorszy wynik.
W każdej następnej rundzie zawodnicy przesuwają się w prawo o 1 tarczę.
W sumie w 4 rundach każdy wystrzeli 1 raz do każdej z 4 tarcz rozmieszczonych na 2 matach.
Po 12 rundach (36 strzał) punkty są sumowane i powstaje tabelka wyników.
Ewentualne remisy rozstrzyga liczba X (11) trafionych w eliminacjach. W przypadku ewentualnego remisu wygrywa ten kto trafił X (11) jako pierwszy. Jeśli i to było równoczesne decyduje kolejność zapisów na liście startowej.</t>
  </si>
  <si>
    <t>Po trzech miesiącach zmagań najlepszy wynik każdego obecnego zawodnika zostanie umieszczony w ostatecznej drabince rankingowej i zgodnie z nią odbędzie się ostateczny Turniej, w którym wyłonimy Mistrza Sekcji Łuczniczej Klubu Wojskowego 8 Pułku Przeciwlotniczego w Koszalinie, który otrzyma dyplom imienia pomysłodawcy - Edwarda Gajewskiego.</t>
  </si>
  <si>
    <t>Zasady eliminacyjne:
Ostatnia osoba z rankingu pozostaje przy dowolnej macie.
Osoba wyżej z rankingu podchodzi na tor. Osoba, która podchodzi ma wybór: 1) kto zaczyna lub: 2) wybiera matę i swoje pole startowe (tarczę). Druga osoba otrzymuje pozostałą opcję.
Obie osoby muszą strzelać do tej samej maty.
Dwójka strzela rundy eliminacyjne do 6 Dużych punktów.
1 Duży punkt zdobywa się za taką samą sumę punktową z 3 strzał w rundzie (remis).
2 Duże punkty za większą liczbę punktów w rundzie (wygrana).
Osoba, która jako pierwsza uzyska 6 Dużych punktów pozostaje przy macie i czeka na kolejnego przeciwnika sklasyfikowanego wyżej w tabeli rankingowej.
W przypadku remisów 5 punktów dostrzeliwuje się punktowaną strzałę. Wyższy wynik punktowy wygrywa i przechodzi dalej. W przypadku remisu strzela się kolejną punktowaną strzałę, w przypadku kolejnego remisu trzecią niepunktowaną strzałę. Zawodnik, którego trzecia strzała jest bliżej środka wygrywa i przechodzi dalej.
Wygrywa ostatni, który pozostał.
Pozostałe osoby są naturalnie sklasyfikowane tak jak zostawały pokonane w eliminacjach. Osoby, które nie są obecne w Grudniu zostają sklasyfikowane na miejscach kolejnych zgodnie ze swoim najlepszym wynikiem w Mistrzostwach Klubu.</t>
  </si>
  <si>
    <t>Bez rozgraniczenia kategorii ze względu na płeć, łuk, strzały czy styl strzelania. ZAKAZ używania spustów mechanicznych jak również celowników w dowolnej formie (sędzia decyduje czy linie na Twoim majdanie to celownik ...).</t>
  </si>
  <si>
    <t>Paweł Kikel</t>
  </si>
  <si>
    <t>Najlepszy</t>
  </si>
  <si>
    <t>Marzena Goike</t>
  </si>
  <si>
    <t>Chocilewko</t>
  </si>
  <si>
    <t>Lębork</t>
  </si>
  <si>
    <t>H</t>
  </si>
  <si>
    <t>Igor Adaszkiewicz</t>
  </si>
  <si>
    <t>Robert "Franek" Frank</t>
  </si>
  <si>
    <t>Donat Grotha</t>
  </si>
  <si>
    <t>x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</si>
</sst>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u/>
      <sz val="10"/>
      <color theme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2"/>
      <name val="Times New Roman"/>
      <family val="1"/>
      <charset val="238"/>
    </font>
    <font>
      <b/>
      <sz val="10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/>
  </cellStyleXfs>
  <cellXfs count="12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/>
    <xf numFmtId="2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0" xfId="0" applyBorder="1"/>
    <xf numFmtId="0" fontId="1" fillId="2" borderId="0" xfId="0" applyFont="1" applyFill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/>
    <xf numFmtId="0" fontId="5" fillId="5" borderId="1" xfId="0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2" fontId="6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7" fillId="0" borderId="0" xfId="1" applyAlignment="1" applyProtection="1">
      <alignment wrapText="1"/>
    </xf>
    <xf numFmtId="0" fontId="8" fillId="0" borderId="0" xfId="2" applyAlignment="1">
      <alignment vertical="center"/>
    </xf>
    <xf numFmtId="0" fontId="8" fillId="0" borderId="0" xfId="2" applyAlignment="1">
      <alignment horizontal="center" vertical="center"/>
    </xf>
    <xf numFmtId="0" fontId="8" fillId="0" borderId="0" xfId="2"/>
    <xf numFmtId="0" fontId="8" fillId="0" borderId="0" xfId="2" applyAlignment="1">
      <alignment horizontal="center"/>
    </xf>
    <xf numFmtId="0" fontId="3" fillId="0" borderId="1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/>
    </xf>
    <xf numFmtId="0" fontId="1" fillId="5" borderId="1" xfId="2" applyFont="1" applyFill="1" applyBorder="1" applyAlignment="1">
      <alignment horizontal="center" vertical="center"/>
    </xf>
    <xf numFmtId="0" fontId="5" fillId="6" borderId="1" xfId="2" applyFont="1" applyFill="1" applyBorder="1" applyAlignment="1">
      <alignment horizontal="center" vertical="center"/>
    </xf>
    <xf numFmtId="0" fontId="5" fillId="5" borderId="1" xfId="2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9" fontId="8" fillId="0" borderId="0" xfId="2" applyNumberFormat="1"/>
    <xf numFmtId="0" fontId="8" fillId="0" borderId="0" xfId="2" applyFill="1"/>
    <xf numFmtId="164" fontId="8" fillId="0" borderId="0" xfId="2" applyNumberFormat="1" applyFill="1"/>
    <xf numFmtId="0" fontId="2" fillId="0" borderId="18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15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9" fillId="3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2" fontId="5" fillId="5" borderId="1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0" xfId="0" applyFont="1"/>
    <xf numFmtId="0" fontId="1" fillId="5" borderId="1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/>
    <xf numFmtId="0" fontId="12" fillId="0" borderId="0" xfId="0" applyFont="1"/>
    <xf numFmtId="0" fontId="2" fillId="9" borderId="1" xfId="0" applyFont="1" applyFill="1" applyBorder="1" applyAlignment="1">
      <alignment horizontal="center" vertical="center"/>
    </xf>
    <xf numFmtId="0" fontId="8" fillId="0" borderId="1" xfId="2" applyFill="1" applyBorder="1" applyAlignment="1">
      <alignment horizontal="center" vertical="center"/>
    </xf>
    <xf numFmtId="0" fontId="8" fillId="0" borderId="0" xfId="2" applyAlignment="1">
      <alignment horizontal="center" vertical="center"/>
    </xf>
    <xf numFmtId="0" fontId="8" fillId="0" borderId="1" xfId="2" applyBorder="1" applyAlignment="1">
      <alignment horizontal="center" vertical="center"/>
    </xf>
    <xf numFmtId="0" fontId="8" fillId="0" borderId="12" xfId="2" applyFill="1" applyBorder="1" applyAlignment="1">
      <alignment horizontal="center" vertical="center"/>
    </xf>
    <xf numFmtId="0" fontId="8" fillId="0" borderId="4" xfId="2" applyFill="1" applyBorder="1" applyAlignment="1">
      <alignment horizontal="center" vertical="center"/>
    </xf>
    <xf numFmtId="0" fontId="8" fillId="6" borderId="12" xfId="2" applyFill="1" applyBorder="1" applyAlignment="1">
      <alignment horizontal="center" vertical="center" wrapText="1"/>
    </xf>
    <xf numFmtId="0" fontId="8" fillId="6" borderId="4" xfId="2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</cellXfs>
  <cellStyles count="3">
    <cellStyle name="Hiperłącze" xfId="1" builtinId="8"/>
    <cellStyle name="Normalny" xfId="0" builtinId="0"/>
    <cellStyle name="Normalny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kkr.nsc.pl/forum/viewtopic.php?f=21&amp;t=3208&amp;p=498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7"/>
  <sheetViews>
    <sheetView workbookViewId="0">
      <selection sqref="A1:A2"/>
    </sheetView>
  </sheetViews>
  <sheetFormatPr defaultRowHeight="15"/>
  <cols>
    <col min="1" max="1" width="9.140625" style="62"/>
    <col min="2" max="2" width="29.85546875" style="62" customWidth="1"/>
    <col min="3" max="3" width="11.42578125" style="62" customWidth="1"/>
    <col min="4" max="4" width="4.85546875" style="62" customWidth="1"/>
    <col min="5" max="5" width="10" style="62" customWidth="1"/>
    <col min="6" max="8" width="6.5703125" style="62" bestFit="1" customWidth="1"/>
    <col min="9" max="9" width="14" style="62" customWidth="1"/>
    <col min="10" max="10" width="5.7109375" style="62" customWidth="1"/>
    <col min="11" max="11" width="13.7109375" style="62" customWidth="1"/>
    <col min="12" max="12" width="4.5703125" style="62" customWidth="1"/>
    <col min="13" max="13" width="7.140625" style="62" customWidth="1"/>
    <col min="14" max="14" width="4.85546875" style="62" customWidth="1"/>
    <col min="15" max="16384" width="9.140625" style="62"/>
  </cols>
  <sheetData>
    <row r="1" spans="1:14" ht="14.45" customHeight="1">
      <c r="A1" s="104" t="s">
        <v>13</v>
      </c>
      <c r="B1" s="104" t="s">
        <v>12</v>
      </c>
      <c r="C1" s="104" t="s">
        <v>24</v>
      </c>
      <c r="D1" s="105" t="s">
        <v>23</v>
      </c>
      <c r="E1" s="107" t="s">
        <v>35</v>
      </c>
      <c r="F1" s="102">
        <v>1</v>
      </c>
      <c r="G1" s="102">
        <v>2</v>
      </c>
      <c r="H1" s="102">
        <v>3</v>
      </c>
      <c r="I1" s="103"/>
      <c r="J1" s="103"/>
      <c r="K1" s="103"/>
      <c r="L1" s="103"/>
      <c r="M1" s="60"/>
      <c r="N1" s="61"/>
    </row>
    <row r="2" spans="1:14">
      <c r="A2" s="104"/>
      <c r="B2" s="104"/>
      <c r="C2" s="104"/>
      <c r="D2" s="106"/>
      <c r="E2" s="108"/>
      <c r="F2" s="102"/>
      <c r="G2" s="102"/>
      <c r="H2" s="102"/>
      <c r="J2" s="63"/>
      <c r="L2" s="63"/>
      <c r="N2" s="63"/>
    </row>
    <row r="3" spans="1:14">
      <c r="A3" s="64">
        <v>1</v>
      </c>
      <c r="B3" s="4" t="s">
        <v>34</v>
      </c>
      <c r="C3" s="47" t="s">
        <v>18</v>
      </c>
      <c r="D3" s="52" t="s">
        <v>20</v>
      </c>
      <c r="E3" s="67">
        <f t="shared" ref="E3:E5" si="0">LARGE(F3:H3,1)</f>
        <v>338</v>
      </c>
      <c r="F3" s="68">
        <f>'225 KKRka 03.11.24'!F4</f>
        <v>329</v>
      </c>
      <c r="G3" s="68">
        <v>328</v>
      </c>
      <c r="H3" s="68">
        <v>338</v>
      </c>
    </row>
    <row r="4" spans="1:14">
      <c r="A4" s="64">
        <v>2</v>
      </c>
      <c r="B4" s="4" t="s">
        <v>6</v>
      </c>
      <c r="C4" s="47" t="s">
        <v>18</v>
      </c>
      <c r="D4" s="52" t="s">
        <v>17</v>
      </c>
      <c r="E4" s="67">
        <f t="shared" si="0"/>
        <v>265</v>
      </c>
      <c r="F4" s="68">
        <f>'225 KKRka 03.11.24'!F5</f>
        <v>265</v>
      </c>
      <c r="G4" s="68">
        <v>247</v>
      </c>
      <c r="H4" s="68"/>
      <c r="J4" s="70"/>
    </row>
    <row r="5" spans="1:14">
      <c r="A5" s="64">
        <v>3</v>
      </c>
      <c r="B5" s="4" t="s">
        <v>5</v>
      </c>
      <c r="C5" s="47" t="s">
        <v>18</v>
      </c>
      <c r="D5" s="52" t="s">
        <v>17</v>
      </c>
      <c r="E5" s="67">
        <f t="shared" si="0"/>
        <v>262</v>
      </c>
      <c r="F5" s="68">
        <f>'225 KKRka 03.11.24'!F6</f>
        <v>262</v>
      </c>
      <c r="G5" s="68">
        <v>214</v>
      </c>
      <c r="H5" s="68"/>
      <c r="J5" s="70"/>
    </row>
    <row r="6" spans="1:14">
      <c r="A6" s="64">
        <v>4</v>
      </c>
      <c r="B6" s="4" t="s">
        <v>1</v>
      </c>
      <c r="C6" s="47" t="s">
        <v>18</v>
      </c>
      <c r="D6" s="52" t="s">
        <v>17</v>
      </c>
      <c r="E6" s="67">
        <f>LARGE(F6:H6,1)</f>
        <v>255</v>
      </c>
      <c r="F6" s="68">
        <f>'225 KKRka 03.11.24'!F11</f>
        <v>195</v>
      </c>
      <c r="G6" s="68">
        <v>82</v>
      </c>
      <c r="H6" s="68">
        <v>255</v>
      </c>
      <c r="J6" s="70"/>
    </row>
    <row r="7" spans="1:14">
      <c r="A7" s="64">
        <v>5</v>
      </c>
      <c r="B7" s="4" t="s">
        <v>4</v>
      </c>
      <c r="C7" s="47" t="s">
        <v>18</v>
      </c>
      <c r="D7" s="52" t="s">
        <v>17</v>
      </c>
      <c r="E7" s="67">
        <f>LARGE(F7:H7,1)</f>
        <v>252</v>
      </c>
      <c r="F7" s="68">
        <f>'225 KKRka 03.11.24'!F7</f>
        <v>252</v>
      </c>
      <c r="G7" s="68">
        <v>249</v>
      </c>
      <c r="H7" s="68"/>
      <c r="J7" s="70"/>
    </row>
    <row r="8" spans="1:14">
      <c r="A8" s="64">
        <v>6</v>
      </c>
      <c r="B8" s="4" t="s">
        <v>42</v>
      </c>
      <c r="C8" s="69" t="s">
        <v>38</v>
      </c>
      <c r="D8" s="69" t="s">
        <v>20</v>
      </c>
      <c r="E8" s="67">
        <f>LARGE(F8:H8,1)</f>
        <v>244</v>
      </c>
      <c r="F8" s="68"/>
      <c r="G8" s="68"/>
      <c r="H8" s="68">
        <v>244</v>
      </c>
      <c r="J8" s="70"/>
    </row>
    <row r="9" spans="1:14">
      <c r="A9" s="64">
        <v>7</v>
      </c>
      <c r="B9" s="4" t="s">
        <v>0</v>
      </c>
      <c r="C9" s="47" t="s">
        <v>18</v>
      </c>
      <c r="D9" s="52" t="s">
        <v>17</v>
      </c>
      <c r="E9" s="67">
        <f>LARGE(F9:H9,1)</f>
        <v>238</v>
      </c>
      <c r="F9" s="68">
        <f>'225 KKRka 03.11.24'!F8</f>
        <v>238</v>
      </c>
      <c r="G9" s="68"/>
      <c r="H9" s="68"/>
      <c r="J9" s="70"/>
    </row>
    <row r="10" spans="1:14">
      <c r="A10" s="64">
        <v>8</v>
      </c>
      <c r="B10" s="4" t="s">
        <v>36</v>
      </c>
      <c r="C10" s="65" t="s">
        <v>37</v>
      </c>
      <c r="D10" s="66" t="s">
        <v>17</v>
      </c>
      <c r="E10" s="67">
        <f t="shared" ref="E10" si="1">LARGE(F10:H10,1)</f>
        <v>228</v>
      </c>
      <c r="F10" s="68"/>
      <c r="G10" s="68"/>
      <c r="H10" s="68">
        <v>228</v>
      </c>
      <c r="J10" s="70"/>
    </row>
    <row r="11" spans="1:14">
      <c r="A11" s="64">
        <v>9</v>
      </c>
      <c r="B11" s="4" t="s">
        <v>3</v>
      </c>
      <c r="C11" s="47" t="s">
        <v>18</v>
      </c>
      <c r="D11" s="52" t="s">
        <v>17</v>
      </c>
      <c r="E11" s="67">
        <f>LARGE(F11:H11,1)</f>
        <v>222</v>
      </c>
      <c r="F11" s="68">
        <f>'225 KKRka 03.11.24'!F9</f>
        <v>222</v>
      </c>
      <c r="G11" s="68">
        <v>195</v>
      </c>
      <c r="H11" s="68"/>
      <c r="J11" s="70"/>
    </row>
    <row r="12" spans="1:14">
      <c r="A12" s="64">
        <v>10</v>
      </c>
      <c r="B12" s="73" t="s">
        <v>2</v>
      </c>
      <c r="C12" s="47" t="s">
        <v>18</v>
      </c>
      <c r="D12" s="52" t="s">
        <v>17</v>
      </c>
      <c r="E12" s="67">
        <f>LARGE(F12:H12,1)</f>
        <v>221</v>
      </c>
      <c r="F12" s="68">
        <f>'225 KKRka 03.11.24'!F10</f>
        <v>221</v>
      </c>
      <c r="G12" s="68"/>
      <c r="H12" s="68">
        <v>155</v>
      </c>
      <c r="J12" s="70"/>
    </row>
    <row r="13" spans="1:14">
      <c r="A13" s="64">
        <v>11</v>
      </c>
      <c r="B13" s="4" t="s">
        <v>40</v>
      </c>
      <c r="C13" s="65" t="s">
        <v>38</v>
      </c>
      <c r="D13" s="66" t="s">
        <v>19</v>
      </c>
      <c r="E13" s="67">
        <f>LARGE(F13:H13,1)</f>
        <v>216</v>
      </c>
      <c r="F13" s="68"/>
      <c r="G13" s="68"/>
      <c r="H13" s="68">
        <v>216</v>
      </c>
      <c r="J13" s="70"/>
    </row>
    <row r="14" spans="1:14">
      <c r="A14" s="64">
        <v>12</v>
      </c>
      <c r="B14" s="4" t="s">
        <v>7</v>
      </c>
      <c r="C14" s="47" t="s">
        <v>18</v>
      </c>
      <c r="D14" s="52" t="s">
        <v>17</v>
      </c>
      <c r="E14" s="67">
        <f>LARGE(F14:H14,1)</f>
        <v>215</v>
      </c>
      <c r="F14" s="68">
        <f>'225 KKRka 03.11.24'!F12</f>
        <v>194</v>
      </c>
      <c r="G14" s="68">
        <v>215</v>
      </c>
      <c r="H14" s="68">
        <v>188</v>
      </c>
      <c r="J14" s="70"/>
    </row>
    <row r="15" spans="1:14">
      <c r="A15" s="64">
        <v>13</v>
      </c>
      <c r="B15" s="4" t="s">
        <v>41</v>
      </c>
      <c r="C15" s="69" t="s">
        <v>18</v>
      </c>
      <c r="D15" s="69" t="s">
        <v>17</v>
      </c>
      <c r="E15" s="67">
        <f>LARGE(F15:H15,1)</f>
        <v>175</v>
      </c>
      <c r="F15" s="68"/>
      <c r="G15" s="68"/>
      <c r="H15" s="68">
        <v>175</v>
      </c>
    </row>
    <row r="16" spans="1:14">
      <c r="F16" s="71"/>
      <c r="G16" s="71"/>
      <c r="H16" s="71"/>
    </row>
    <row r="17" spans="6:8">
      <c r="F17" s="71"/>
      <c r="G17" s="71"/>
      <c r="H17" s="71"/>
    </row>
    <row r="19" spans="6:8">
      <c r="F19" s="71"/>
      <c r="G19" s="71"/>
      <c r="H19" s="71"/>
    </row>
    <row r="21" spans="6:8">
      <c r="F21" s="72"/>
      <c r="G21" s="72"/>
      <c r="H21" s="72"/>
    </row>
    <row r="22" spans="6:8">
      <c r="F22" s="72"/>
      <c r="G22" s="72"/>
      <c r="H22" s="72"/>
    </row>
    <row r="23" spans="6:8">
      <c r="F23" s="72"/>
      <c r="G23" s="72"/>
      <c r="H23" s="72"/>
    </row>
    <row r="24" spans="6:8">
      <c r="F24" s="72"/>
      <c r="G24" s="72"/>
      <c r="H24" s="72"/>
    </row>
    <row r="25" spans="6:8">
      <c r="F25" s="72"/>
      <c r="G25" s="72"/>
      <c r="H25" s="72"/>
    </row>
    <row r="26" spans="6:8">
      <c r="F26" s="72"/>
      <c r="G26" s="72"/>
      <c r="H26" s="72"/>
    </row>
    <row r="27" spans="6:8">
      <c r="F27" s="72"/>
      <c r="G27" s="72"/>
      <c r="H27" s="72"/>
    </row>
    <row r="28" spans="6:8">
      <c r="F28" s="72"/>
      <c r="G28" s="72"/>
      <c r="H28" s="72"/>
    </row>
    <row r="29" spans="6:8">
      <c r="F29" s="72"/>
      <c r="G29" s="72"/>
      <c r="H29" s="72"/>
    </row>
    <row r="30" spans="6:8">
      <c r="F30" s="72"/>
      <c r="G30" s="72"/>
      <c r="H30" s="72"/>
    </row>
    <row r="31" spans="6:8">
      <c r="F31" s="72"/>
      <c r="G31" s="72"/>
      <c r="H31" s="72"/>
    </row>
    <row r="32" spans="6:8">
      <c r="F32" s="72"/>
      <c r="G32" s="72"/>
      <c r="H32" s="72"/>
    </row>
    <row r="33" spans="6:8">
      <c r="F33" s="72"/>
      <c r="G33" s="72"/>
      <c r="H33" s="72"/>
    </row>
    <row r="34" spans="6:8">
      <c r="F34" s="72"/>
      <c r="G34" s="72"/>
      <c r="H34" s="72"/>
    </row>
    <row r="35" spans="6:8">
      <c r="F35" s="72"/>
      <c r="G35" s="72"/>
      <c r="H35" s="72"/>
    </row>
    <row r="36" spans="6:8">
      <c r="F36" s="72"/>
      <c r="G36" s="72"/>
      <c r="H36" s="72"/>
    </row>
    <row r="37" spans="6:8">
      <c r="F37" s="72"/>
      <c r="G37" s="72"/>
      <c r="H37" s="72"/>
    </row>
  </sheetData>
  <mergeCells count="9">
    <mergeCell ref="G1:G2"/>
    <mergeCell ref="H1:H2"/>
    <mergeCell ref="I1:L1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40"/>
  <sheetViews>
    <sheetView tabSelected="1" workbookViewId="0">
      <selection activeCell="B2" sqref="B2:B3"/>
    </sheetView>
  </sheetViews>
  <sheetFormatPr defaultColWidth="11.5703125" defaultRowHeight="12.75"/>
  <cols>
    <col min="1" max="1" width="2.28515625" customWidth="1"/>
    <col min="2" max="2" width="8.140625" customWidth="1"/>
    <col min="3" max="3" width="29.7109375" customWidth="1"/>
    <col min="4" max="4" width="11.140625" customWidth="1"/>
    <col min="5" max="18" width="6.28515625" customWidth="1"/>
    <col min="19" max="19" width="13.7109375" customWidth="1"/>
    <col min="20" max="20" width="14" customWidth="1"/>
    <col min="21" max="21" width="3.140625" customWidth="1"/>
    <col min="22" max="22" width="7.140625" customWidth="1"/>
    <col min="23" max="23" width="32.28515625" customWidth="1"/>
    <col min="24" max="24" width="14.140625" customWidth="1"/>
    <col min="25" max="25" width="14.28515625" customWidth="1"/>
    <col min="26" max="26" width="4" bestFit="1" customWidth="1"/>
    <col min="27" max="27" width="14.140625" customWidth="1"/>
    <col min="28" max="28" width="14.28515625" customWidth="1"/>
    <col min="29" max="29" width="6.28515625" bestFit="1" customWidth="1"/>
    <col min="30" max="30" width="4" bestFit="1" customWidth="1"/>
    <col min="31" max="31" width="6.28515625" bestFit="1" customWidth="1"/>
    <col min="32" max="32" width="4" bestFit="1" customWidth="1"/>
    <col min="33" max="33" width="6.28515625" bestFit="1" customWidth="1"/>
    <col min="34" max="34" width="4" bestFit="1" customWidth="1"/>
  </cols>
  <sheetData>
    <row r="1" spans="1:38">
      <c r="B1" t="s">
        <v>27</v>
      </c>
      <c r="R1" t="s">
        <v>43</v>
      </c>
      <c r="S1" s="115" t="s">
        <v>16</v>
      </c>
      <c r="T1" s="109" t="s">
        <v>21</v>
      </c>
      <c r="V1" t="s">
        <v>26</v>
      </c>
      <c r="AA1" t="s">
        <v>25</v>
      </c>
    </row>
    <row r="2" spans="1:38" ht="12.75" customHeight="1">
      <c r="B2" s="114" t="s">
        <v>13</v>
      </c>
      <c r="C2" s="114" t="s">
        <v>12</v>
      </c>
      <c r="D2" s="114" t="s">
        <v>24</v>
      </c>
      <c r="E2" s="119" t="s">
        <v>23</v>
      </c>
      <c r="F2" s="121" t="s">
        <v>22</v>
      </c>
      <c r="G2" s="113">
        <v>1</v>
      </c>
      <c r="H2" s="113">
        <v>2</v>
      </c>
      <c r="I2" s="113">
        <v>3</v>
      </c>
      <c r="J2" s="113">
        <v>4</v>
      </c>
      <c r="K2" s="113">
        <v>5</v>
      </c>
      <c r="L2" s="113">
        <v>6</v>
      </c>
      <c r="M2" s="113">
        <v>7</v>
      </c>
      <c r="N2" s="113">
        <v>8</v>
      </c>
      <c r="O2" s="113">
        <v>9</v>
      </c>
      <c r="P2" s="113">
        <v>10</v>
      </c>
      <c r="Q2" s="113">
        <v>11</v>
      </c>
      <c r="R2" s="113">
        <v>12</v>
      </c>
      <c r="S2" s="116"/>
      <c r="T2" s="118"/>
      <c r="U2" s="6"/>
      <c r="V2" s="114" t="s">
        <v>13</v>
      </c>
      <c r="W2" s="113" t="s">
        <v>12</v>
      </c>
      <c r="X2" s="109" t="s">
        <v>16</v>
      </c>
      <c r="Y2" s="109" t="s">
        <v>21</v>
      </c>
      <c r="Z2" s="6"/>
      <c r="AA2" s="109" t="s">
        <v>16</v>
      </c>
      <c r="AB2" s="109" t="s">
        <v>21</v>
      </c>
      <c r="AC2" s="6"/>
      <c r="AD2" s="6"/>
      <c r="AE2" s="6"/>
      <c r="AF2" s="6"/>
      <c r="AG2" s="6"/>
      <c r="AH2" s="6"/>
    </row>
    <row r="3" spans="1:38" ht="15.75">
      <c r="B3" s="114"/>
      <c r="C3" s="114"/>
      <c r="D3" s="114"/>
      <c r="E3" s="120"/>
      <c r="F3" s="121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7"/>
      <c r="T3" s="110"/>
      <c r="U3" s="6"/>
      <c r="V3" s="114"/>
      <c r="W3" s="113"/>
      <c r="X3" s="110"/>
      <c r="Y3" s="110"/>
      <c r="Z3" s="6"/>
      <c r="AA3" s="110"/>
      <c r="AB3" s="110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19.899999999999999" customHeight="1">
      <c r="A4" s="57"/>
      <c r="B4" s="47">
        <v>1</v>
      </c>
      <c r="C4" s="4" t="s">
        <v>34</v>
      </c>
      <c r="D4" s="47" t="s">
        <v>18</v>
      </c>
      <c r="E4" s="52" t="s">
        <v>20</v>
      </c>
      <c r="F4" s="51">
        <f t="shared" ref="F4:F11" si="0">SUM(G4:R4)</f>
        <v>338</v>
      </c>
      <c r="G4" s="49">
        <v>21</v>
      </c>
      <c r="H4" s="82">
        <v>28</v>
      </c>
      <c r="I4" s="82">
        <v>30</v>
      </c>
      <c r="J4" s="49">
        <v>28</v>
      </c>
      <c r="K4" s="49">
        <v>28</v>
      </c>
      <c r="L4" s="82">
        <v>31</v>
      </c>
      <c r="M4" s="49">
        <v>27</v>
      </c>
      <c r="N4" s="82">
        <v>29</v>
      </c>
      <c r="O4" s="82">
        <v>29</v>
      </c>
      <c r="P4" s="82">
        <v>30</v>
      </c>
      <c r="Q4" s="49">
        <v>27</v>
      </c>
      <c r="R4" s="82">
        <v>30</v>
      </c>
      <c r="S4" s="48">
        <f t="shared" ref="S4:S11" si="1">F4/12</f>
        <v>28.166666666666668</v>
      </c>
      <c r="T4" s="48">
        <f t="shared" ref="T4:T11" si="2">S4/3</f>
        <v>9.3888888888888893</v>
      </c>
      <c r="U4" s="6"/>
      <c r="V4" s="47">
        <v>1</v>
      </c>
      <c r="W4" s="4" t="str">
        <f>C4</f>
        <v>Paweł Kikel</v>
      </c>
      <c r="X4" s="46">
        <f>(V35)/4</f>
        <v>24.25</v>
      </c>
      <c r="Y4" s="46">
        <f t="shared" ref="Y4:Y10" si="3">X4/3</f>
        <v>8.0833333333333339</v>
      </c>
      <c r="Z4" s="6"/>
      <c r="AA4" s="46">
        <f>(F4+V35)/16</f>
        <v>27.1875</v>
      </c>
      <c r="AB4" s="46">
        <f t="shared" ref="AB4:AB10" si="4">AA4/3</f>
        <v>9.0625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ht="19.899999999999999" customHeight="1">
      <c r="A5" s="57"/>
      <c r="B5" s="47">
        <v>2</v>
      </c>
      <c r="C5" s="4" t="s">
        <v>1</v>
      </c>
      <c r="D5" s="47" t="s">
        <v>18</v>
      </c>
      <c r="E5" s="52" t="s">
        <v>20</v>
      </c>
      <c r="F5" s="51">
        <f t="shared" si="0"/>
        <v>255</v>
      </c>
      <c r="G5" s="45">
        <v>28</v>
      </c>
      <c r="H5" s="45">
        <f>9+9+8</f>
        <v>26</v>
      </c>
      <c r="I5" s="45">
        <v>16</v>
      </c>
      <c r="J5" s="45">
        <v>6</v>
      </c>
      <c r="K5" s="45">
        <v>23</v>
      </c>
      <c r="L5" s="45">
        <v>16</v>
      </c>
      <c r="M5" s="83">
        <v>28</v>
      </c>
      <c r="N5" s="45">
        <v>24</v>
      </c>
      <c r="O5" s="45">
        <v>15</v>
      </c>
      <c r="P5" s="45">
        <v>24</v>
      </c>
      <c r="Q5" s="45">
        <v>24</v>
      </c>
      <c r="R5" s="45">
        <v>25</v>
      </c>
      <c r="S5" s="87">
        <f t="shared" si="1"/>
        <v>21.25</v>
      </c>
      <c r="T5" s="56">
        <f t="shared" si="2"/>
        <v>7.083333333333333</v>
      </c>
      <c r="U5" s="6"/>
      <c r="V5" s="47">
        <v>2</v>
      </c>
      <c r="W5" s="4" t="str">
        <f>C8</f>
        <v>Igor Adaszkiewicz</v>
      </c>
      <c r="X5" s="54">
        <f>(V31+V34+V28+V25+V23)/19</f>
        <v>22.157894736842106</v>
      </c>
      <c r="Y5" s="54">
        <f t="shared" si="3"/>
        <v>7.3859649122807021</v>
      </c>
      <c r="Z5" s="6"/>
      <c r="AA5" s="54">
        <f>(F8+V34+V31+V28+V25+V23)/31</f>
        <v>20.548387096774192</v>
      </c>
      <c r="AB5" s="54">
        <f t="shared" si="4"/>
        <v>6.8494623655913971</v>
      </c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ht="19.899999999999999" customHeight="1">
      <c r="A6" s="57"/>
      <c r="B6" s="47">
        <v>3</v>
      </c>
      <c r="C6" s="4" t="s">
        <v>42</v>
      </c>
      <c r="D6" s="47" t="s">
        <v>38</v>
      </c>
      <c r="E6" s="52" t="s">
        <v>20</v>
      </c>
      <c r="F6" s="51">
        <f t="shared" si="0"/>
        <v>244</v>
      </c>
      <c r="G6" s="49">
        <v>13</v>
      </c>
      <c r="H6" s="49">
        <v>24</v>
      </c>
      <c r="I6" s="49">
        <v>7</v>
      </c>
      <c r="J6" s="49">
        <v>16</v>
      </c>
      <c r="K6" s="49">
        <v>19</v>
      </c>
      <c r="L6" s="49">
        <v>25</v>
      </c>
      <c r="M6" s="49">
        <v>25</v>
      </c>
      <c r="N6" s="49">
        <v>21</v>
      </c>
      <c r="O6" s="49">
        <v>25</v>
      </c>
      <c r="P6" s="82">
        <v>28</v>
      </c>
      <c r="Q6" s="49">
        <v>25</v>
      </c>
      <c r="R6" s="49">
        <v>16</v>
      </c>
      <c r="S6" s="48">
        <f t="shared" si="1"/>
        <v>20.333333333333332</v>
      </c>
      <c r="T6" s="48">
        <f t="shared" si="2"/>
        <v>6.7777777777777777</v>
      </c>
      <c r="U6" s="6"/>
      <c r="V6" s="47">
        <v>3</v>
      </c>
      <c r="W6" s="4" t="str">
        <f>C5</f>
        <v>Krzysztof "FAZIK" Brzeziński</v>
      </c>
      <c r="X6" s="46">
        <f>(V32)/5</f>
        <v>23.2</v>
      </c>
      <c r="Y6" s="46">
        <f t="shared" si="3"/>
        <v>7.7333333333333334</v>
      </c>
      <c r="Z6" s="6"/>
      <c r="AA6" s="46">
        <f>(F5+V32)/17</f>
        <v>21.823529411764707</v>
      </c>
      <c r="AB6" s="46">
        <f t="shared" si="4"/>
        <v>7.2745098039215685</v>
      </c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19.899999999999999" customHeight="1">
      <c r="A7" s="57"/>
      <c r="B7" s="47">
        <v>4</v>
      </c>
      <c r="C7" s="4" t="s">
        <v>36</v>
      </c>
      <c r="D7" s="47" t="s">
        <v>37</v>
      </c>
      <c r="E7" s="52" t="s">
        <v>17</v>
      </c>
      <c r="F7" s="51">
        <f t="shared" si="0"/>
        <v>228</v>
      </c>
      <c r="G7" s="45">
        <f>6+8+9</f>
        <v>23</v>
      </c>
      <c r="H7" s="45">
        <v>28</v>
      </c>
      <c r="I7" s="45">
        <v>15</v>
      </c>
      <c r="J7" s="45">
        <v>15</v>
      </c>
      <c r="K7" s="55">
        <v>24</v>
      </c>
      <c r="L7" s="55">
        <v>6</v>
      </c>
      <c r="M7" s="94">
        <v>29</v>
      </c>
      <c r="N7" s="94">
        <v>29</v>
      </c>
      <c r="O7" s="55">
        <f>8+7</f>
        <v>15</v>
      </c>
      <c r="P7" s="55">
        <v>16</v>
      </c>
      <c r="Q7" s="55">
        <v>6</v>
      </c>
      <c r="R7" s="55">
        <v>22</v>
      </c>
      <c r="S7" s="46">
        <f t="shared" si="1"/>
        <v>19</v>
      </c>
      <c r="T7" s="46">
        <f t="shared" si="2"/>
        <v>6.333333333333333</v>
      </c>
      <c r="U7" s="6"/>
      <c r="V7" s="47">
        <v>4</v>
      </c>
      <c r="W7" s="4" t="str">
        <f>C6</f>
        <v>Donat Grotha</v>
      </c>
      <c r="X7" s="48">
        <f>(V29)/3</f>
        <v>19.666666666666668</v>
      </c>
      <c r="Y7" s="48">
        <f t="shared" si="3"/>
        <v>6.5555555555555562</v>
      </c>
      <c r="Z7" s="6"/>
      <c r="AA7" s="48">
        <f>(F6+V29)/15</f>
        <v>20.2</v>
      </c>
      <c r="AB7" s="48">
        <f t="shared" si="4"/>
        <v>6.7333333333333334</v>
      </c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38" ht="19.899999999999999" customHeight="1">
      <c r="A8" s="57"/>
      <c r="B8" s="47">
        <v>5</v>
      </c>
      <c r="C8" s="4" t="s">
        <v>40</v>
      </c>
      <c r="D8" s="47" t="s">
        <v>38</v>
      </c>
      <c r="E8" s="52" t="s">
        <v>19</v>
      </c>
      <c r="F8" s="51">
        <f t="shared" si="0"/>
        <v>216</v>
      </c>
      <c r="G8" s="49">
        <v>8</v>
      </c>
      <c r="H8" s="82">
        <v>25</v>
      </c>
      <c r="I8" s="49">
        <v>18</v>
      </c>
      <c r="J8" s="49">
        <v>22</v>
      </c>
      <c r="K8" s="49">
        <v>20</v>
      </c>
      <c r="L8" s="49">
        <v>26</v>
      </c>
      <c r="M8" s="49">
        <v>12</v>
      </c>
      <c r="N8" s="49">
        <v>16</v>
      </c>
      <c r="O8" s="49">
        <v>9</v>
      </c>
      <c r="P8" s="49">
        <v>21</v>
      </c>
      <c r="Q8" s="49">
        <v>16</v>
      </c>
      <c r="R8" s="82">
        <v>23</v>
      </c>
      <c r="S8" s="48">
        <f t="shared" si="1"/>
        <v>18</v>
      </c>
      <c r="T8" s="54">
        <f t="shared" si="2"/>
        <v>6</v>
      </c>
      <c r="U8" s="6"/>
      <c r="V8" s="47">
        <v>5</v>
      </c>
      <c r="W8" s="4" t="str">
        <f>C7</f>
        <v>Marzena Goike</v>
      </c>
      <c r="X8" s="46">
        <f>(V26)/4</f>
        <v>17.25</v>
      </c>
      <c r="Y8" s="46">
        <f t="shared" si="3"/>
        <v>5.75</v>
      </c>
      <c r="Z8" s="6"/>
      <c r="AA8" s="46">
        <f>(F7+V26)/16</f>
        <v>18.5625</v>
      </c>
      <c r="AB8" s="46">
        <f t="shared" si="4"/>
        <v>6.1875</v>
      </c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38" ht="19.899999999999999" customHeight="1">
      <c r="B9" s="47">
        <v>6</v>
      </c>
      <c r="C9" s="4" t="s">
        <v>7</v>
      </c>
      <c r="D9" s="47" t="s">
        <v>18</v>
      </c>
      <c r="E9" s="52" t="s">
        <v>17</v>
      </c>
      <c r="F9" s="51">
        <f t="shared" si="0"/>
        <v>188</v>
      </c>
      <c r="G9" s="45">
        <v>8</v>
      </c>
      <c r="H9" s="45">
        <v>19</v>
      </c>
      <c r="I9" s="45">
        <v>17</v>
      </c>
      <c r="J9" s="45">
        <v>27</v>
      </c>
      <c r="K9" s="55">
        <v>15</v>
      </c>
      <c r="L9" s="55">
        <v>6</v>
      </c>
      <c r="M9" s="55">
        <v>22</v>
      </c>
      <c r="N9" s="55">
        <v>15</v>
      </c>
      <c r="O9" s="55">
        <v>22</v>
      </c>
      <c r="P9" s="55">
        <v>24</v>
      </c>
      <c r="Q9" s="55">
        <v>7</v>
      </c>
      <c r="R9" s="55">
        <v>6</v>
      </c>
      <c r="S9" s="46">
        <f t="shared" si="1"/>
        <v>15.666666666666666</v>
      </c>
      <c r="T9" s="46">
        <f t="shared" si="2"/>
        <v>5.2222222222222223</v>
      </c>
      <c r="U9" s="6"/>
      <c r="V9" s="47">
        <v>6</v>
      </c>
      <c r="W9" s="4" t="str">
        <f>C11</f>
        <v>Leszek "Haris" Jęczkowski</v>
      </c>
      <c r="X9" s="54">
        <f>(V20+V22)/8</f>
        <v>16.625</v>
      </c>
      <c r="Y9" s="54">
        <f t="shared" si="3"/>
        <v>5.541666666666667</v>
      </c>
      <c r="Z9" s="6"/>
      <c r="AA9" s="54">
        <f>(F11+V20+V22)/20</f>
        <v>14.4</v>
      </c>
      <c r="AB9" s="54">
        <f t="shared" si="4"/>
        <v>4.8</v>
      </c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38" ht="19.899999999999999" customHeight="1">
      <c r="A10" s="57"/>
      <c r="B10" s="47">
        <v>7</v>
      </c>
      <c r="C10" s="4" t="s">
        <v>41</v>
      </c>
      <c r="D10" s="47" t="s">
        <v>18</v>
      </c>
      <c r="E10" s="52" t="s">
        <v>17</v>
      </c>
      <c r="F10" s="51">
        <f t="shared" si="0"/>
        <v>175</v>
      </c>
      <c r="G10" s="49">
        <v>21</v>
      </c>
      <c r="H10" s="49">
        <v>0</v>
      </c>
      <c r="I10" s="49">
        <v>16</v>
      </c>
      <c r="J10" s="49">
        <v>16</v>
      </c>
      <c r="K10" s="49">
        <v>22</v>
      </c>
      <c r="L10" s="49">
        <v>16</v>
      </c>
      <c r="M10" s="49">
        <v>0</v>
      </c>
      <c r="N10" s="49">
        <v>19</v>
      </c>
      <c r="O10" s="49">
        <v>13</v>
      </c>
      <c r="P10" s="49">
        <v>22</v>
      </c>
      <c r="Q10" s="49">
        <v>14</v>
      </c>
      <c r="R10" s="49">
        <v>16</v>
      </c>
      <c r="S10" s="48">
        <f t="shared" si="1"/>
        <v>14.583333333333334</v>
      </c>
      <c r="T10" s="54">
        <f t="shared" si="2"/>
        <v>4.8611111111111116</v>
      </c>
      <c r="U10" s="6"/>
      <c r="V10" s="47">
        <v>7</v>
      </c>
      <c r="W10" s="4" t="str">
        <f>C10</f>
        <v>Robert "Franek" Frank</v>
      </c>
      <c r="X10" s="46">
        <f>(V16+V19)/10</f>
        <v>15.6</v>
      </c>
      <c r="Y10" s="46">
        <f t="shared" si="3"/>
        <v>5.2</v>
      </c>
      <c r="Z10" s="6"/>
      <c r="AA10" s="46">
        <f>(F10+V16+V19)/22</f>
        <v>15.045454545454545</v>
      </c>
      <c r="AB10" s="46">
        <f t="shared" si="4"/>
        <v>5.0151515151515147</v>
      </c>
      <c r="AC10" s="6"/>
      <c r="AD10" s="6"/>
      <c r="AE10" s="6"/>
      <c r="AF10" s="6"/>
      <c r="AG10" s="6"/>
      <c r="AH10" s="6"/>
      <c r="AI10" s="6"/>
      <c r="AJ10" s="6"/>
      <c r="AK10" s="6"/>
      <c r="AL10" s="6"/>
    </row>
    <row r="11" spans="1:38" ht="19.899999999999999" customHeight="1">
      <c r="B11" s="47">
        <v>8</v>
      </c>
      <c r="C11" s="4" t="s">
        <v>2</v>
      </c>
      <c r="D11" s="47" t="s">
        <v>18</v>
      </c>
      <c r="E11" s="52" t="s">
        <v>39</v>
      </c>
      <c r="F11" s="51">
        <f t="shared" si="0"/>
        <v>155</v>
      </c>
      <c r="G11" s="45">
        <v>6</v>
      </c>
      <c r="H11" s="45">
        <v>23</v>
      </c>
      <c r="I11" s="45">
        <v>9</v>
      </c>
      <c r="J11" s="45">
        <v>18</v>
      </c>
      <c r="K11" s="45">
        <v>8</v>
      </c>
      <c r="L11" s="45">
        <v>14</v>
      </c>
      <c r="M11" s="45">
        <v>21</v>
      </c>
      <c r="N11" s="45">
        <v>6</v>
      </c>
      <c r="O11" s="45">
        <v>6</v>
      </c>
      <c r="P11" s="45">
        <v>14</v>
      </c>
      <c r="Q11" s="45">
        <v>22</v>
      </c>
      <c r="R11" s="45">
        <v>8</v>
      </c>
      <c r="S11" s="87">
        <f t="shared" si="1"/>
        <v>12.916666666666666</v>
      </c>
      <c r="T11" s="56">
        <f t="shared" si="2"/>
        <v>4.3055555555555554</v>
      </c>
      <c r="U11" s="6"/>
      <c r="V11" s="47">
        <v>6</v>
      </c>
      <c r="W11" s="4" t="str">
        <f>C9</f>
        <v>Dorota Janiszewska</v>
      </c>
      <c r="X11" s="54">
        <f>(V17)/5</f>
        <v>9.4</v>
      </c>
      <c r="Y11" s="54">
        <f t="shared" ref="Y11" si="5">X11/3</f>
        <v>3.1333333333333333</v>
      </c>
      <c r="Z11" s="6"/>
      <c r="AA11" s="54">
        <f>(F9+V17)/20</f>
        <v>11.75</v>
      </c>
      <c r="AB11" s="54">
        <f t="shared" ref="AB11" si="6">AA11/3</f>
        <v>3.9166666666666665</v>
      </c>
      <c r="AC11" s="6"/>
      <c r="AD11" s="6"/>
      <c r="AE11" s="6"/>
      <c r="AF11" s="6"/>
      <c r="AG11" s="6"/>
      <c r="AH11" s="6"/>
      <c r="AI11" s="6"/>
      <c r="AJ11" s="6"/>
      <c r="AK11" s="6"/>
      <c r="AL11" s="6"/>
    </row>
    <row r="12" spans="1:38" s="6" customFormat="1" ht="13.9" customHeight="1"/>
    <row r="13" spans="1:38" s="6" customFormat="1" ht="13.9" customHeight="1"/>
    <row r="14" spans="1:38" s="6" customFormat="1" ht="13.9" customHeight="1">
      <c r="S14" s="111"/>
      <c r="T14" s="111"/>
      <c r="V14" s="41" t="s">
        <v>14</v>
      </c>
    </row>
    <row r="15" spans="1:38" s="6" customFormat="1" ht="13.9" customHeight="1" thickBot="1">
      <c r="B15" s="44" t="s">
        <v>13</v>
      </c>
      <c r="C15" s="44" t="s">
        <v>12</v>
      </c>
      <c r="D15" s="44" t="s">
        <v>11</v>
      </c>
      <c r="E15" s="43" t="s">
        <v>10</v>
      </c>
      <c r="F15" s="43" t="s">
        <v>9</v>
      </c>
      <c r="G15" s="43" t="s">
        <v>10</v>
      </c>
      <c r="H15" s="43" t="s">
        <v>9</v>
      </c>
      <c r="I15" s="43" t="s">
        <v>10</v>
      </c>
      <c r="J15" s="43" t="s">
        <v>9</v>
      </c>
      <c r="K15" s="43" t="s">
        <v>10</v>
      </c>
      <c r="L15" s="43" t="s">
        <v>9</v>
      </c>
      <c r="M15" s="43" t="s">
        <v>10</v>
      </c>
      <c r="N15" s="43" t="s">
        <v>9</v>
      </c>
      <c r="O15" s="42" t="s">
        <v>8</v>
      </c>
      <c r="S15" s="112"/>
      <c r="T15" s="112"/>
      <c r="V15" s="41"/>
    </row>
    <row r="16" spans="1:38" s="6" customFormat="1" ht="13.9" customHeight="1">
      <c r="C16" s="101" t="s">
        <v>41</v>
      </c>
      <c r="D16" s="18">
        <f>F16+H16+J16+L16+N16</f>
        <v>7</v>
      </c>
      <c r="E16" s="36">
        <v>14</v>
      </c>
      <c r="F16" s="49">
        <v>2</v>
      </c>
      <c r="G16" s="34">
        <v>12</v>
      </c>
      <c r="H16" s="49">
        <v>1</v>
      </c>
      <c r="I16" s="34">
        <v>22</v>
      </c>
      <c r="J16" s="49">
        <v>2</v>
      </c>
      <c r="K16" s="34">
        <v>14</v>
      </c>
      <c r="L16" s="49">
        <v>0</v>
      </c>
      <c r="M16" s="34">
        <v>18</v>
      </c>
      <c r="N16" s="49">
        <v>2</v>
      </c>
      <c r="O16" s="40"/>
      <c r="S16" s="7">
        <f>V16/5</f>
        <v>16</v>
      </c>
      <c r="T16" s="7">
        <f>S16/3</f>
        <v>5.333333333333333</v>
      </c>
      <c r="V16" s="6">
        <f>E16+G16+I16+K16+M16</f>
        <v>80</v>
      </c>
    </row>
    <row r="17" spans="2:23" s="6" customFormat="1" ht="13.9" customHeight="1" thickBot="1">
      <c r="B17" s="26">
        <v>8</v>
      </c>
      <c r="C17" s="19" t="s">
        <v>7</v>
      </c>
      <c r="D17" s="13">
        <f>F17+H17+J17+L17+N17</f>
        <v>3</v>
      </c>
      <c r="E17" s="36">
        <v>0</v>
      </c>
      <c r="F17" s="49">
        <v>0</v>
      </c>
      <c r="G17" s="34">
        <v>12</v>
      </c>
      <c r="H17" s="49">
        <v>1</v>
      </c>
      <c r="I17" s="34">
        <v>7</v>
      </c>
      <c r="J17" s="49">
        <v>0</v>
      </c>
      <c r="K17" s="34">
        <v>16</v>
      </c>
      <c r="L17" s="49">
        <v>2</v>
      </c>
      <c r="M17" s="34">
        <v>12</v>
      </c>
      <c r="N17" s="49">
        <v>0</v>
      </c>
      <c r="O17" s="40"/>
      <c r="S17" s="7">
        <f>V17/5</f>
        <v>9.4</v>
      </c>
      <c r="T17" s="7">
        <f>S17/3</f>
        <v>3.1333333333333333</v>
      </c>
      <c r="V17" s="6">
        <f t="shared" ref="V17" si="7">E17+G17+I17+K17+M17</f>
        <v>47</v>
      </c>
      <c r="W17" s="39"/>
    </row>
    <row r="18" spans="2:23" s="6" customFormat="1" ht="13.9" customHeight="1" thickBot="1">
      <c r="B18" s="2"/>
      <c r="C18" s="74"/>
      <c r="D18" s="24"/>
      <c r="E18" s="88"/>
      <c r="F18" s="95"/>
      <c r="G18" s="88"/>
      <c r="H18" s="95"/>
      <c r="I18" s="88"/>
      <c r="J18" s="95"/>
      <c r="K18" s="40"/>
      <c r="L18" s="98"/>
      <c r="M18" s="40"/>
      <c r="N18" s="98"/>
      <c r="S18" s="20"/>
      <c r="T18" s="20"/>
      <c r="W18" s="39"/>
    </row>
    <row r="19" spans="2:23" s="6" customFormat="1" ht="13.9" customHeight="1">
      <c r="B19" s="26">
        <v>7</v>
      </c>
      <c r="C19" s="19" t="s">
        <v>41</v>
      </c>
      <c r="D19" s="18">
        <f>F19+H19+J19+L19+N19</f>
        <v>4</v>
      </c>
      <c r="E19" s="36">
        <v>6</v>
      </c>
      <c r="F19" s="49">
        <v>0</v>
      </c>
      <c r="G19" s="34">
        <v>16</v>
      </c>
      <c r="H19" s="49">
        <v>2</v>
      </c>
      <c r="I19" s="34">
        <v>18</v>
      </c>
      <c r="J19" s="49">
        <v>2</v>
      </c>
      <c r="K19" s="85">
        <v>18</v>
      </c>
      <c r="L19" s="49">
        <v>0</v>
      </c>
      <c r="M19" s="85">
        <v>18</v>
      </c>
      <c r="N19" s="49">
        <v>0</v>
      </c>
      <c r="O19" s="40"/>
      <c r="S19" s="7">
        <f>V19/5</f>
        <v>15.2</v>
      </c>
      <c r="T19" s="7">
        <f>S19/3</f>
        <v>5.0666666666666664</v>
      </c>
      <c r="V19" s="6">
        <f>E19+G19+I19+K19+M19</f>
        <v>76</v>
      </c>
    </row>
    <row r="20" spans="2:23" s="6" customFormat="1" ht="13.9" customHeight="1" thickBot="1">
      <c r="B20" s="2"/>
      <c r="C20" s="101" t="s">
        <v>2</v>
      </c>
      <c r="D20" s="13">
        <f>F20+H20+J20+L20+N20</f>
        <v>6</v>
      </c>
      <c r="E20" s="36">
        <v>16</v>
      </c>
      <c r="F20" s="49">
        <v>2</v>
      </c>
      <c r="G20" s="34">
        <v>7</v>
      </c>
      <c r="H20" s="49">
        <v>0</v>
      </c>
      <c r="I20" s="34">
        <v>15</v>
      </c>
      <c r="J20" s="49">
        <v>0</v>
      </c>
      <c r="K20" s="85">
        <v>20</v>
      </c>
      <c r="L20" s="49">
        <v>2</v>
      </c>
      <c r="M20" s="34">
        <v>25</v>
      </c>
      <c r="N20" s="49">
        <v>2</v>
      </c>
      <c r="O20" s="40"/>
      <c r="S20" s="7">
        <f>V20/5</f>
        <v>16.600000000000001</v>
      </c>
      <c r="T20" s="7">
        <f>S20/3</f>
        <v>5.5333333333333341</v>
      </c>
      <c r="V20" s="6">
        <f t="shared" ref="V20" si="8">E20+G20+I20+K20+M20</f>
        <v>83</v>
      </c>
    </row>
    <row r="21" spans="2:23" s="6" customFormat="1" ht="13.9" customHeight="1" thickBot="1">
      <c r="B21" s="2"/>
      <c r="C21" s="74"/>
      <c r="D21" s="24"/>
      <c r="E21" s="88"/>
      <c r="F21" s="95"/>
      <c r="G21" s="88"/>
      <c r="H21" s="95"/>
      <c r="I21" s="88"/>
      <c r="J21" s="95"/>
      <c r="K21" s="40"/>
      <c r="L21" s="98"/>
      <c r="M21" s="40"/>
      <c r="N21" s="98"/>
      <c r="S21" s="20"/>
      <c r="T21" s="20"/>
    </row>
    <row r="22" spans="2:23" s="6" customFormat="1" ht="13.9" customHeight="1" thickBot="1">
      <c r="B22" s="26">
        <v>6</v>
      </c>
      <c r="C22" s="19" t="s">
        <v>2</v>
      </c>
      <c r="D22" s="37">
        <f>F22+H22+J22+L22+N22</f>
        <v>0</v>
      </c>
      <c r="E22" s="36">
        <v>6</v>
      </c>
      <c r="F22" s="49">
        <v>0</v>
      </c>
      <c r="G22" s="34">
        <v>22</v>
      </c>
      <c r="H22" s="49">
        <v>0</v>
      </c>
      <c r="I22" s="34">
        <v>22</v>
      </c>
      <c r="J22" s="49">
        <v>0</v>
      </c>
      <c r="N22" s="99"/>
      <c r="S22" s="7">
        <f>V22/3</f>
        <v>16.666666666666668</v>
      </c>
      <c r="T22" s="7">
        <f>S22/3</f>
        <v>5.5555555555555562</v>
      </c>
      <c r="V22" s="6">
        <f t="shared" ref="V22:V23" si="9">E22+G22+I22+K22+M22</f>
        <v>50</v>
      </c>
    </row>
    <row r="23" spans="2:23" s="6" customFormat="1" ht="13.9" customHeight="1" thickBot="1">
      <c r="B23" s="2"/>
      <c r="C23" s="101" t="s">
        <v>40</v>
      </c>
      <c r="D23" s="38">
        <f>F23+H23+J23+L23+N23</f>
        <v>6</v>
      </c>
      <c r="E23" s="36">
        <v>28</v>
      </c>
      <c r="F23" s="49">
        <v>2</v>
      </c>
      <c r="G23" s="34">
        <v>23</v>
      </c>
      <c r="H23" s="49">
        <v>2</v>
      </c>
      <c r="I23" s="34">
        <v>23</v>
      </c>
      <c r="J23" s="49">
        <v>2</v>
      </c>
      <c r="N23" s="99"/>
      <c r="S23" s="7">
        <f>V23/3</f>
        <v>24.666666666666668</v>
      </c>
      <c r="T23" s="7">
        <f>S23/3</f>
        <v>8.2222222222222232</v>
      </c>
      <c r="V23" s="6">
        <f t="shared" si="9"/>
        <v>74</v>
      </c>
    </row>
    <row r="24" spans="2:23" s="6" customFormat="1" ht="13.9" customHeight="1" thickBot="1">
      <c r="B24" s="2"/>
      <c r="C24" s="74"/>
      <c r="D24" s="24"/>
      <c r="E24" s="88"/>
      <c r="F24" s="95"/>
      <c r="G24" s="88"/>
      <c r="H24" s="95"/>
      <c r="I24" s="88"/>
      <c r="J24" s="95"/>
      <c r="L24" s="99"/>
      <c r="N24" s="99"/>
      <c r="S24" s="20"/>
      <c r="T24" s="20"/>
    </row>
    <row r="25" spans="2:23" s="6" customFormat="1" ht="13.9" customHeight="1" thickBot="1">
      <c r="B25" s="2"/>
      <c r="C25" s="101" t="s">
        <v>40</v>
      </c>
      <c r="D25" s="37">
        <f>F25+H25+J25+L25+N25</f>
        <v>6</v>
      </c>
      <c r="E25" s="36">
        <v>15</v>
      </c>
      <c r="F25" s="49">
        <v>0</v>
      </c>
      <c r="G25" s="34">
        <v>24</v>
      </c>
      <c r="H25" s="49">
        <v>2</v>
      </c>
      <c r="I25" s="34">
        <v>24</v>
      </c>
      <c r="J25" s="49">
        <v>2</v>
      </c>
      <c r="K25" s="34">
        <v>23</v>
      </c>
      <c r="L25" s="49">
        <v>2</v>
      </c>
      <c r="N25" s="99"/>
      <c r="S25" s="7">
        <f>V25/4</f>
        <v>21.5</v>
      </c>
      <c r="T25" s="7">
        <f>S25/3</f>
        <v>7.166666666666667</v>
      </c>
      <c r="V25" s="6">
        <f t="shared" ref="V25:V26" si="10">E25+G25+I25+K25+M25</f>
        <v>86</v>
      </c>
    </row>
    <row r="26" spans="2:23" ht="15" customHeight="1" thickBot="1">
      <c r="B26" s="26">
        <v>5</v>
      </c>
      <c r="C26" s="19" t="s">
        <v>36</v>
      </c>
      <c r="D26" s="38">
        <f>F26+H26+J26+L26+N26</f>
        <v>2</v>
      </c>
      <c r="E26" s="36">
        <v>23</v>
      </c>
      <c r="F26" s="49">
        <v>2</v>
      </c>
      <c r="G26" s="85">
        <v>17</v>
      </c>
      <c r="H26" s="49">
        <v>0</v>
      </c>
      <c r="I26" s="34">
        <v>12</v>
      </c>
      <c r="J26" s="49">
        <v>0</v>
      </c>
      <c r="K26" s="85">
        <v>17</v>
      </c>
      <c r="L26" s="49">
        <v>0</v>
      </c>
      <c r="M26" s="6"/>
      <c r="N26" s="99"/>
      <c r="O26" s="6"/>
      <c r="P26" s="6"/>
      <c r="Q26" s="6"/>
      <c r="R26" s="6"/>
      <c r="S26" s="7">
        <f>V26/4</f>
        <v>17.25</v>
      </c>
      <c r="T26" s="7">
        <f>S26/3</f>
        <v>5.75</v>
      </c>
      <c r="U26" s="6"/>
      <c r="V26" s="6">
        <f t="shared" si="10"/>
        <v>69</v>
      </c>
    </row>
    <row r="27" spans="2:23" ht="16.5" thickBot="1">
      <c r="B27" s="2"/>
      <c r="C27" s="74"/>
      <c r="D27" s="24"/>
      <c r="E27" s="88"/>
      <c r="F27" s="95"/>
      <c r="G27" s="88"/>
      <c r="H27" s="95"/>
      <c r="I27" s="88"/>
      <c r="J27" s="95"/>
      <c r="K27" s="6"/>
      <c r="L27" s="99"/>
      <c r="M27" s="6"/>
      <c r="N27" s="99"/>
      <c r="O27" s="6"/>
      <c r="P27" s="6"/>
      <c r="Q27" s="6"/>
      <c r="R27" s="6"/>
      <c r="S27" s="20"/>
      <c r="T27" s="20"/>
      <c r="U27" s="6"/>
      <c r="V27" s="6"/>
    </row>
    <row r="28" spans="2:23" ht="15.75">
      <c r="C28" s="101" t="s">
        <v>40</v>
      </c>
      <c r="D28" s="38">
        <f>F28+H28+J28+L28+N28</f>
        <v>6</v>
      </c>
      <c r="E28" s="36">
        <v>24</v>
      </c>
      <c r="F28" s="49">
        <v>2</v>
      </c>
      <c r="G28" s="34">
        <v>22</v>
      </c>
      <c r="H28" s="49">
        <v>2</v>
      </c>
      <c r="I28" s="34">
        <v>25</v>
      </c>
      <c r="J28" s="49">
        <v>2</v>
      </c>
      <c r="K28" s="6"/>
      <c r="L28" s="6"/>
      <c r="M28" s="6"/>
      <c r="N28" s="99"/>
      <c r="O28" s="6"/>
      <c r="P28" s="6"/>
      <c r="Q28" s="6"/>
      <c r="R28" s="6"/>
      <c r="S28" s="7">
        <f>V28/3</f>
        <v>23.666666666666668</v>
      </c>
      <c r="T28" s="7">
        <f>S28/3</f>
        <v>7.8888888888888893</v>
      </c>
      <c r="U28" s="6"/>
      <c r="V28" s="6">
        <f t="shared" ref="V28:V29" si="11">E28+G28+I28+K28+M28</f>
        <v>71</v>
      </c>
    </row>
    <row r="29" spans="2:23" ht="16.5" thickBot="1">
      <c r="B29" s="26">
        <v>4</v>
      </c>
      <c r="C29" s="19" t="s">
        <v>42</v>
      </c>
      <c r="D29" s="37">
        <f>F29+H29+J29+L29+N29</f>
        <v>0</v>
      </c>
      <c r="E29" s="36">
        <v>16</v>
      </c>
      <c r="F29" s="49">
        <v>0</v>
      </c>
      <c r="G29" s="34">
        <v>20</v>
      </c>
      <c r="H29" s="49">
        <v>0</v>
      </c>
      <c r="I29" s="34">
        <v>23</v>
      </c>
      <c r="J29" s="49">
        <v>0</v>
      </c>
      <c r="K29" s="6"/>
      <c r="L29" s="6"/>
      <c r="M29" s="6"/>
      <c r="N29" s="99"/>
      <c r="O29" s="6"/>
      <c r="P29" s="6"/>
      <c r="Q29" s="6"/>
      <c r="S29" s="7">
        <f>V29/3</f>
        <v>19.666666666666668</v>
      </c>
      <c r="T29" s="7">
        <f>S29/3</f>
        <v>6.5555555555555562</v>
      </c>
      <c r="V29" s="6">
        <f t="shared" si="11"/>
        <v>59</v>
      </c>
    </row>
    <row r="30" spans="2:23" ht="16.5" thickBot="1">
      <c r="B30" s="2"/>
      <c r="C30" s="74"/>
      <c r="D30" s="24"/>
      <c r="E30" s="88"/>
      <c r="F30" s="95"/>
      <c r="G30" s="88"/>
      <c r="H30" s="95"/>
      <c r="I30" s="88"/>
      <c r="J30" s="95"/>
      <c r="K30" s="6"/>
      <c r="L30" s="99"/>
      <c r="M30" s="6"/>
      <c r="N30" s="99"/>
      <c r="O30" s="6"/>
      <c r="P30" s="6"/>
      <c r="Q30" s="6"/>
      <c r="S30" s="20"/>
      <c r="T30" s="20"/>
      <c r="V30" s="6"/>
    </row>
    <row r="31" spans="2:23" ht="15.75">
      <c r="C31" s="101" t="s">
        <v>40</v>
      </c>
      <c r="D31" s="18">
        <f>F31+H31+J31+L31+N31</f>
        <v>6</v>
      </c>
      <c r="E31" s="36">
        <v>16</v>
      </c>
      <c r="F31" s="49">
        <v>0</v>
      </c>
      <c r="G31" s="35">
        <v>24</v>
      </c>
      <c r="H31" s="49">
        <v>2</v>
      </c>
      <c r="I31" s="34">
        <v>23</v>
      </c>
      <c r="J31" s="49">
        <v>2</v>
      </c>
      <c r="K31" s="34">
        <v>24</v>
      </c>
      <c r="L31" s="49">
        <v>0</v>
      </c>
      <c r="M31" s="34">
        <v>27</v>
      </c>
      <c r="N31" s="49">
        <v>2</v>
      </c>
      <c r="S31" s="7">
        <f>V31/5</f>
        <v>22.8</v>
      </c>
      <c r="T31" s="7">
        <f>S31/3</f>
        <v>7.6000000000000005</v>
      </c>
      <c r="V31" s="6">
        <f>E31+G31+I31+K31+M31</f>
        <v>114</v>
      </c>
    </row>
    <row r="32" spans="2:23" ht="16.5" thickBot="1">
      <c r="B32" s="26">
        <v>3</v>
      </c>
      <c r="C32" s="19" t="s">
        <v>1</v>
      </c>
      <c r="D32" s="13">
        <f>F32+H32+J32+L32+N32</f>
        <v>4</v>
      </c>
      <c r="E32" s="33">
        <v>27</v>
      </c>
      <c r="F32" s="96">
        <v>2</v>
      </c>
      <c r="G32" s="90">
        <v>23</v>
      </c>
      <c r="H32" s="96">
        <v>0</v>
      </c>
      <c r="I32" s="31">
        <v>18</v>
      </c>
      <c r="J32" s="96">
        <v>0</v>
      </c>
      <c r="K32" s="85">
        <v>27</v>
      </c>
      <c r="L32" s="49">
        <v>2</v>
      </c>
      <c r="M32" s="34">
        <v>21</v>
      </c>
      <c r="N32" s="49">
        <v>0</v>
      </c>
      <c r="Q32" s="3"/>
      <c r="S32" s="7">
        <f>V32/5</f>
        <v>23.2</v>
      </c>
      <c r="T32" s="7">
        <f>S32/3</f>
        <v>7.7333333333333334</v>
      </c>
      <c r="V32" s="6">
        <f>E32+G32+I32+K32+M32</f>
        <v>116</v>
      </c>
    </row>
    <row r="33" spans="2:22" ht="16.5" thickBot="1">
      <c r="B33" s="2"/>
      <c r="C33" s="75"/>
      <c r="D33" s="24"/>
      <c r="E33" s="88"/>
      <c r="F33" s="95"/>
      <c r="G33" s="88"/>
      <c r="H33" s="95"/>
      <c r="I33" s="88"/>
      <c r="J33" s="95"/>
      <c r="K33" s="89"/>
      <c r="L33" s="100"/>
      <c r="N33" s="100"/>
      <c r="S33" s="20"/>
      <c r="T33" s="20"/>
      <c r="V33" s="6"/>
    </row>
    <row r="34" spans="2:22" ht="15.75">
      <c r="B34" s="5">
        <v>2</v>
      </c>
      <c r="C34" s="19" t="s">
        <v>40</v>
      </c>
      <c r="D34" s="18">
        <f>F34+H34+J34+L34+N34</f>
        <v>2</v>
      </c>
      <c r="E34" s="91">
        <v>8</v>
      </c>
      <c r="F34" s="97">
        <v>0</v>
      </c>
      <c r="G34" s="92">
        <v>23</v>
      </c>
      <c r="H34" s="97">
        <v>2</v>
      </c>
      <c r="I34" s="92">
        <v>21</v>
      </c>
      <c r="J34" s="97">
        <v>0</v>
      </c>
      <c r="K34" s="34">
        <v>24</v>
      </c>
      <c r="L34" s="49">
        <v>0</v>
      </c>
      <c r="N34" s="100"/>
      <c r="S34" s="7">
        <f>V34/4</f>
        <v>19</v>
      </c>
      <c r="T34" s="7">
        <f>S34/3</f>
        <v>6.333333333333333</v>
      </c>
      <c r="V34" s="6">
        <f t="shared" ref="V34:V35" si="12">E34+G34+I34+K34+M34</f>
        <v>76</v>
      </c>
    </row>
    <row r="35" spans="2:22" ht="16.5" thickBot="1">
      <c r="B35" s="2"/>
      <c r="C35" s="101" t="s">
        <v>34</v>
      </c>
      <c r="D35" s="13">
        <f>F35+H35+J35+L35+N35</f>
        <v>6</v>
      </c>
      <c r="E35" s="36">
        <v>28</v>
      </c>
      <c r="F35" s="49">
        <v>2</v>
      </c>
      <c r="G35" s="34">
        <v>18</v>
      </c>
      <c r="H35" s="49">
        <v>0</v>
      </c>
      <c r="I35" s="34">
        <v>26</v>
      </c>
      <c r="J35" s="49">
        <v>2</v>
      </c>
      <c r="K35" s="34">
        <v>25</v>
      </c>
      <c r="L35" s="49">
        <v>2</v>
      </c>
      <c r="N35" s="100"/>
      <c r="S35" s="7">
        <f>V35/4</f>
        <v>24.25</v>
      </c>
      <c r="T35" s="7">
        <f>S35/3</f>
        <v>8.0833333333333339</v>
      </c>
      <c r="V35" s="6">
        <f t="shared" si="12"/>
        <v>97</v>
      </c>
    </row>
    <row r="36" spans="2:22" ht="15.75">
      <c r="B36" s="2"/>
      <c r="C36" s="75"/>
      <c r="E36" s="89"/>
      <c r="F36" s="89"/>
      <c r="G36" s="89"/>
      <c r="H36" s="89"/>
      <c r="I36" s="89"/>
      <c r="J36" s="89"/>
      <c r="K36" s="93"/>
      <c r="L36" s="93"/>
      <c r="M36" s="21"/>
      <c r="N36" s="21"/>
      <c r="V36" s="6"/>
    </row>
    <row r="37" spans="2:22" ht="15">
      <c r="B37" s="5">
        <v>1</v>
      </c>
      <c r="C37" s="4" t="s">
        <v>34</v>
      </c>
      <c r="E37" s="89"/>
      <c r="F37" s="89"/>
      <c r="G37" s="89"/>
      <c r="H37" s="89"/>
      <c r="I37" s="89"/>
      <c r="J37" s="89"/>
      <c r="K37" s="93"/>
      <c r="L37" s="93"/>
      <c r="M37" s="21"/>
      <c r="N37" s="21"/>
    </row>
    <row r="38" spans="2:22" ht="15">
      <c r="K38" s="93"/>
      <c r="L38" s="93"/>
      <c r="M38" s="21"/>
      <c r="N38" s="21"/>
    </row>
    <row r="39" spans="2:22" ht="15">
      <c r="K39" s="93"/>
      <c r="L39" s="93"/>
      <c r="M39" s="21"/>
      <c r="N39" s="21"/>
    </row>
    <row r="40" spans="2:22" ht="15">
      <c r="K40" s="93"/>
      <c r="L40" s="93"/>
      <c r="M40" s="21"/>
      <c r="N40" s="21"/>
    </row>
  </sheetData>
  <sheetProtection selectLockedCells="1" selectUnlockedCells="1"/>
  <mergeCells count="27">
    <mergeCell ref="O2:O3"/>
    <mergeCell ref="S1:S3"/>
    <mergeCell ref="T1:T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P2:P3"/>
    <mergeCell ref="Q2:Q3"/>
    <mergeCell ref="R2:R3"/>
    <mergeCell ref="V2:V3"/>
    <mergeCell ref="W2:W3"/>
    <mergeCell ref="Y2:Y3"/>
    <mergeCell ref="AA2:AA3"/>
    <mergeCell ref="AB2:AB3"/>
    <mergeCell ref="S14:S15"/>
    <mergeCell ref="T14:T15"/>
    <mergeCell ref="X2:X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36"/>
  <sheetViews>
    <sheetView workbookViewId="0">
      <selection activeCell="B2" sqref="B2:B3"/>
    </sheetView>
  </sheetViews>
  <sheetFormatPr defaultColWidth="11.5703125" defaultRowHeight="12.75"/>
  <cols>
    <col min="1" max="1" width="5.42578125" customWidth="1"/>
    <col min="2" max="2" width="8.140625" customWidth="1"/>
    <col min="3" max="3" width="29.7109375" customWidth="1"/>
    <col min="4" max="4" width="8.5703125" customWidth="1"/>
    <col min="5" max="18" width="6.28515625" customWidth="1"/>
    <col min="19" max="19" width="13.7109375" customWidth="1"/>
    <col min="20" max="20" width="14" customWidth="1"/>
    <col min="21" max="21" width="6.28515625" customWidth="1"/>
    <col min="22" max="22" width="7.140625" customWidth="1"/>
    <col min="23" max="23" width="32.28515625" customWidth="1"/>
    <col min="24" max="24" width="14.140625" customWidth="1"/>
    <col min="25" max="25" width="14.28515625" customWidth="1"/>
    <col min="26" max="26" width="4" bestFit="1" customWidth="1"/>
    <col min="27" max="27" width="14.140625" customWidth="1"/>
    <col min="28" max="28" width="14.28515625" customWidth="1"/>
    <col min="29" max="29" width="6.28515625" bestFit="1" customWidth="1"/>
    <col min="30" max="30" width="4" bestFit="1" customWidth="1"/>
    <col min="31" max="31" width="6.28515625" bestFit="1" customWidth="1"/>
    <col min="32" max="32" width="4" bestFit="1" customWidth="1"/>
    <col min="33" max="33" width="6.28515625" bestFit="1" customWidth="1"/>
    <col min="34" max="34" width="4" bestFit="1" customWidth="1"/>
  </cols>
  <sheetData>
    <row r="1" spans="1:38">
      <c r="B1" t="s">
        <v>27</v>
      </c>
      <c r="S1" s="115" t="s">
        <v>16</v>
      </c>
      <c r="T1" s="109" t="s">
        <v>21</v>
      </c>
      <c r="V1" t="s">
        <v>26</v>
      </c>
      <c r="AA1" t="s">
        <v>25</v>
      </c>
    </row>
    <row r="2" spans="1:38" ht="12.75" customHeight="1">
      <c r="B2" s="114" t="s">
        <v>13</v>
      </c>
      <c r="C2" s="114" t="s">
        <v>12</v>
      </c>
      <c r="D2" s="114" t="s">
        <v>24</v>
      </c>
      <c r="E2" s="119" t="s">
        <v>23</v>
      </c>
      <c r="F2" s="121" t="s">
        <v>22</v>
      </c>
      <c r="G2" s="113">
        <v>1</v>
      </c>
      <c r="H2" s="113">
        <v>2</v>
      </c>
      <c r="I2" s="113">
        <v>3</v>
      </c>
      <c r="J2" s="113">
        <v>4</v>
      </c>
      <c r="K2" s="113">
        <v>5</v>
      </c>
      <c r="L2" s="113">
        <v>6</v>
      </c>
      <c r="M2" s="113">
        <v>7</v>
      </c>
      <c r="N2" s="113">
        <v>8</v>
      </c>
      <c r="O2" s="113">
        <v>9</v>
      </c>
      <c r="P2" s="113">
        <v>10</v>
      </c>
      <c r="Q2" s="113">
        <v>11</v>
      </c>
      <c r="R2" s="113">
        <v>12</v>
      </c>
      <c r="S2" s="116"/>
      <c r="T2" s="118"/>
      <c r="U2" s="6"/>
      <c r="V2" s="114" t="s">
        <v>13</v>
      </c>
      <c r="W2" s="113" t="s">
        <v>12</v>
      </c>
      <c r="X2" s="109" t="s">
        <v>16</v>
      </c>
      <c r="Y2" s="109" t="s">
        <v>21</v>
      </c>
      <c r="Z2" s="6"/>
      <c r="AA2" s="109" t="s">
        <v>16</v>
      </c>
      <c r="AB2" s="109" t="s">
        <v>21</v>
      </c>
      <c r="AC2" s="6"/>
      <c r="AD2" s="6"/>
      <c r="AE2" s="6"/>
      <c r="AF2" s="6"/>
      <c r="AG2" s="6"/>
      <c r="AH2" s="6"/>
    </row>
    <row r="3" spans="1:38" ht="15.75">
      <c r="B3" s="114"/>
      <c r="C3" s="114"/>
      <c r="D3" s="114"/>
      <c r="E3" s="120"/>
      <c r="F3" s="121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7"/>
      <c r="T3" s="110"/>
      <c r="U3" s="6"/>
      <c r="V3" s="114"/>
      <c r="W3" s="113"/>
      <c r="X3" s="110"/>
      <c r="Y3" s="110"/>
      <c r="Z3" s="6"/>
      <c r="AA3" s="110"/>
      <c r="AB3" s="110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19.899999999999999" customHeight="1">
      <c r="A4" s="57"/>
      <c r="B4" s="47">
        <v>1</v>
      </c>
      <c r="C4" s="4" t="s">
        <v>34</v>
      </c>
      <c r="D4" s="47" t="s">
        <v>18</v>
      </c>
      <c r="E4" s="52" t="s">
        <v>20</v>
      </c>
      <c r="F4" s="51">
        <f>SUM(G4:R4)</f>
        <v>328</v>
      </c>
      <c r="G4" s="49">
        <v>26</v>
      </c>
      <c r="H4" s="82">
        <v>27</v>
      </c>
      <c r="I4" s="49">
        <v>28</v>
      </c>
      <c r="J4" s="82">
        <v>31</v>
      </c>
      <c r="K4" s="50">
        <v>25</v>
      </c>
      <c r="L4" s="50">
        <v>26</v>
      </c>
      <c r="M4" s="50">
        <v>26</v>
      </c>
      <c r="N4" s="82">
        <v>29</v>
      </c>
      <c r="O4" s="49">
        <v>27</v>
      </c>
      <c r="P4" s="50">
        <v>25</v>
      </c>
      <c r="Q4" s="49">
        <v>29</v>
      </c>
      <c r="R4" s="49">
        <v>29</v>
      </c>
      <c r="S4" s="48">
        <f>F4/12</f>
        <v>27.333333333333332</v>
      </c>
      <c r="T4" s="48">
        <f>S4/3</f>
        <v>9.1111111111111107</v>
      </c>
      <c r="U4" s="6"/>
      <c r="V4" s="47">
        <v>1</v>
      </c>
      <c r="W4" s="4" t="str">
        <f>C4</f>
        <v>Paweł Kikel</v>
      </c>
      <c r="X4" s="46">
        <f>(V31)/3</f>
        <v>26.666666666666668</v>
      </c>
      <c r="Y4" s="46">
        <f t="shared" ref="Y4:Y10" si="0">X4/3</f>
        <v>8.8888888888888893</v>
      </c>
      <c r="Z4" s="6"/>
      <c r="AA4" s="46">
        <f>(F4+V31)/15</f>
        <v>27.2</v>
      </c>
      <c r="AB4" s="46">
        <f t="shared" ref="AB4:AB10" si="1">AA4/3</f>
        <v>9.0666666666666664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ht="19.899999999999999" customHeight="1">
      <c r="A5" s="57"/>
      <c r="B5" s="47">
        <v>2</v>
      </c>
      <c r="C5" s="4" t="s">
        <v>4</v>
      </c>
      <c r="D5" s="47" t="s">
        <v>18</v>
      </c>
      <c r="E5" s="52" t="s">
        <v>17</v>
      </c>
      <c r="F5" s="51">
        <f t="shared" ref="F5" si="2">SUM(G5:R5)</f>
        <v>249</v>
      </c>
      <c r="G5" s="45">
        <v>16</v>
      </c>
      <c r="H5" s="45">
        <v>27</v>
      </c>
      <c r="I5" s="45">
        <v>13</v>
      </c>
      <c r="J5" s="45">
        <v>23</v>
      </c>
      <c r="K5" s="55">
        <v>25</v>
      </c>
      <c r="L5" s="55">
        <v>25</v>
      </c>
      <c r="M5" s="55">
        <v>17</v>
      </c>
      <c r="N5" s="55">
        <v>20</v>
      </c>
      <c r="O5" s="55">
        <v>27</v>
      </c>
      <c r="P5" s="55">
        <v>25</v>
      </c>
      <c r="Q5" s="55">
        <v>14</v>
      </c>
      <c r="R5" s="55">
        <v>17</v>
      </c>
      <c r="S5" s="46">
        <f t="shared" ref="S5" si="3">F5/12</f>
        <v>20.75</v>
      </c>
      <c r="T5" s="46">
        <f t="shared" ref="T5:T9" si="4">S5/3</f>
        <v>6.916666666666667</v>
      </c>
      <c r="U5" s="6"/>
      <c r="V5" s="47">
        <v>2</v>
      </c>
      <c r="W5" s="4" t="str">
        <f t="shared" ref="W5:W10" si="5">C5</f>
        <v>Robert "Gata" Piechota</v>
      </c>
      <c r="X5" s="54">
        <f>(V28+V30)/6</f>
        <v>21.333333333333332</v>
      </c>
      <c r="Y5" s="54">
        <f t="shared" si="0"/>
        <v>7.1111111111111107</v>
      </c>
      <c r="Z5" s="6"/>
      <c r="AA5" s="54">
        <f>(F5+V28+V30)/18</f>
        <v>20.944444444444443</v>
      </c>
      <c r="AB5" s="54">
        <f t="shared" si="1"/>
        <v>6.981481481481481</v>
      </c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ht="19.899999999999999" customHeight="1">
      <c r="A6" s="57"/>
      <c r="B6" s="47">
        <v>3</v>
      </c>
      <c r="C6" s="4" t="s">
        <v>6</v>
      </c>
      <c r="D6" s="47" t="s">
        <v>18</v>
      </c>
      <c r="E6" s="52" t="s">
        <v>17</v>
      </c>
      <c r="F6" s="51">
        <v>247</v>
      </c>
      <c r="G6" s="49">
        <v>7</v>
      </c>
      <c r="H6" s="49">
        <v>25</v>
      </c>
      <c r="I6" s="49">
        <v>6</v>
      </c>
      <c r="J6" s="49">
        <v>27</v>
      </c>
      <c r="K6" s="50">
        <v>24</v>
      </c>
      <c r="L6" s="50">
        <v>23</v>
      </c>
      <c r="M6" s="50">
        <v>27</v>
      </c>
      <c r="N6" s="50">
        <v>17</v>
      </c>
      <c r="O6" s="49">
        <v>25</v>
      </c>
      <c r="P6" s="50">
        <v>21</v>
      </c>
      <c r="Q6" s="50">
        <v>25</v>
      </c>
      <c r="R6" s="50">
        <v>20</v>
      </c>
      <c r="S6" s="54">
        <v>20.583333333333332</v>
      </c>
      <c r="T6" s="54">
        <v>6.8611111111111107</v>
      </c>
      <c r="U6" s="6"/>
      <c r="V6" s="47">
        <v>3</v>
      </c>
      <c r="W6" s="4" t="str">
        <f t="shared" si="5"/>
        <v>Radosław "Shogun" Wiśniewski</v>
      </c>
      <c r="X6" s="46">
        <f>(V27+V25)/7</f>
        <v>21.428571428571427</v>
      </c>
      <c r="Y6" s="46">
        <f t="shared" si="0"/>
        <v>7.1428571428571423</v>
      </c>
      <c r="Z6" s="6"/>
      <c r="AA6" s="46">
        <f>(F6+V25+V27)/19</f>
        <v>20.894736842105264</v>
      </c>
      <c r="AB6" s="46">
        <f t="shared" si="1"/>
        <v>6.9649122807017543</v>
      </c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19.899999999999999" customHeight="1">
      <c r="A7" s="57"/>
      <c r="B7" s="47">
        <v>4</v>
      </c>
      <c r="C7" s="4" t="s">
        <v>7</v>
      </c>
      <c r="D7" s="47" t="s">
        <v>18</v>
      </c>
      <c r="E7" s="52" t="s">
        <v>17</v>
      </c>
      <c r="F7" s="51">
        <f t="shared" ref="F7:F10" si="6">SUM(G7:R7)</f>
        <v>215</v>
      </c>
      <c r="G7" s="53">
        <v>16</v>
      </c>
      <c r="H7" s="53">
        <v>22</v>
      </c>
      <c r="I7" s="45">
        <v>9</v>
      </c>
      <c r="J7" s="53">
        <v>21</v>
      </c>
      <c r="K7" s="55">
        <v>7</v>
      </c>
      <c r="L7" s="55">
        <v>16</v>
      </c>
      <c r="M7" s="55">
        <v>22</v>
      </c>
      <c r="N7" s="55">
        <v>25</v>
      </c>
      <c r="O7" s="55">
        <v>16</v>
      </c>
      <c r="P7" s="55">
        <v>21</v>
      </c>
      <c r="Q7" s="55">
        <v>16</v>
      </c>
      <c r="R7" s="55">
        <v>24</v>
      </c>
      <c r="S7" s="46">
        <f t="shared" ref="S7:S9" si="7">F7/12</f>
        <v>17.916666666666668</v>
      </c>
      <c r="T7" s="46">
        <f t="shared" si="4"/>
        <v>5.9722222222222223</v>
      </c>
      <c r="U7" s="6"/>
      <c r="V7" s="47">
        <v>4</v>
      </c>
      <c r="W7" s="4" t="str">
        <f>C24</f>
        <v>Kostiantyn Fedotov</v>
      </c>
      <c r="X7" s="48">
        <f>(V24+V21)/8</f>
        <v>18.5</v>
      </c>
      <c r="Y7" s="48">
        <f t="shared" si="0"/>
        <v>6.166666666666667</v>
      </c>
      <c r="Z7" s="6"/>
      <c r="AA7" s="48">
        <f>(F8+V21+V19+V24)/24</f>
        <v>18.333333333333332</v>
      </c>
      <c r="AB7" s="48">
        <f t="shared" si="1"/>
        <v>6.1111111111111107</v>
      </c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38" ht="19.899999999999999" customHeight="1">
      <c r="A8" s="57"/>
      <c r="B8" s="47">
        <v>5</v>
      </c>
      <c r="C8" s="4" t="s">
        <v>5</v>
      </c>
      <c r="D8" s="47" t="s">
        <v>18</v>
      </c>
      <c r="E8" s="52" t="s">
        <v>17</v>
      </c>
      <c r="F8" s="51">
        <f t="shared" si="6"/>
        <v>214</v>
      </c>
      <c r="G8" s="49">
        <v>15</v>
      </c>
      <c r="H8" s="49">
        <v>19</v>
      </c>
      <c r="I8" s="49">
        <v>22</v>
      </c>
      <c r="J8" s="49">
        <v>21</v>
      </c>
      <c r="K8" s="49">
        <v>15</v>
      </c>
      <c r="L8" s="82">
        <v>17</v>
      </c>
      <c r="M8" s="49">
        <v>23</v>
      </c>
      <c r="N8" s="49">
        <v>9</v>
      </c>
      <c r="O8" s="49">
        <v>20</v>
      </c>
      <c r="P8" s="49">
        <v>16</v>
      </c>
      <c r="Q8" s="49">
        <v>22</v>
      </c>
      <c r="R8" s="49">
        <v>15</v>
      </c>
      <c r="S8" s="48">
        <f t="shared" si="7"/>
        <v>17.833333333333332</v>
      </c>
      <c r="T8" s="48">
        <f t="shared" si="4"/>
        <v>5.9444444444444438</v>
      </c>
      <c r="U8" s="6"/>
      <c r="V8" s="47">
        <v>5</v>
      </c>
      <c r="W8" s="4" t="str">
        <f>C22</f>
        <v>Dorota Janiszewska</v>
      </c>
      <c r="X8" s="46">
        <f>(V22)/4</f>
        <v>14.5</v>
      </c>
      <c r="Y8" s="46">
        <f t="shared" si="0"/>
        <v>4.833333333333333</v>
      </c>
      <c r="Z8" s="6"/>
      <c r="AA8" s="46">
        <f>(F7+V22)/16</f>
        <v>17.0625</v>
      </c>
      <c r="AB8" s="46">
        <f t="shared" si="1"/>
        <v>5.6875</v>
      </c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38" ht="19.899999999999999" customHeight="1">
      <c r="B9" s="47">
        <v>6</v>
      </c>
      <c r="C9" s="4" t="s">
        <v>3</v>
      </c>
      <c r="D9" s="47" t="s">
        <v>18</v>
      </c>
      <c r="E9" s="52" t="s">
        <v>17</v>
      </c>
      <c r="F9" s="51">
        <f t="shared" si="6"/>
        <v>195</v>
      </c>
      <c r="G9" s="45">
        <v>14</v>
      </c>
      <c r="H9" s="45">
        <v>6</v>
      </c>
      <c r="I9" s="45">
        <v>12</v>
      </c>
      <c r="J9" s="83">
        <v>15</v>
      </c>
      <c r="K9" s="53">
        <v>22</v>
      </c>
      <c r="L9" s="53">
        <v>18</v>
      </c>
      <c r="M9" s="53">
        <v>6</v>
      </c>
      <c r="N9" s="53">
        <v>15</v>
      </c>
      <c r="O9" s="45">
        <v>20</v>
      </c>
      <c r="P9" s="53">
        <v>20</v>
      </c>
      <c r="Q9" s="53">
        <v>22</v>
      </c>
      <c r="R9" s="53">
        <v>25</v>
      </c>
      <c r="S9" s="56">
        <f t="shared" si="7"/>
        <v>16.25</v>
      </c>
      <c r="T9" s="56">
        <f t="shared" si="4"/>
        <v>5.416666666666667</v>
      </c>
      <c r="U9" s="6"/>
      <c r="V9" s="47">
        <v>6</v>
      </c>
      <c r="W9" s="4" t="str">
        <f t="shared" si="5"/>
        <v>Mateusz Jezierski</v>
      </c>
      <c r="X9" s="54">
        <f>(V18+V16)/8</f>
        <v>19.25</v>
      </c>
      <c r="Y9" s="54">
        <f t="shared" si="0"/>
        <v>6.416666666666667</v>
      </c>
      <c r="Z9" s="6"/>
      <c r="AA9" s="54">
        <f>(F9+V22+V24)/20</f>
        <v>15.95</v>
      </c>
      <c r="AB9" s="54">
        <f t="shared" si="1"/>
        <v>5.3166666666666664</v>
      </c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38" ht="19.899999999999999" customHeight="1">
      <c r="A10" s="57"/>
      <c r="B10" s="47">
        <v>7</v>
      </c>
      <c r="C10" s="4" t="s">
        <v>1</v>
      </c>
      <c r="D10" s="47" t="s">
        <v>18</v>
      </c>
      <c r="E10" s="52" t="s">
        <v>17</v>
      </c>
      <c r="F10" s="51">
        <f t="shared" si="6"/>
        <v>82</v>
      </c>
      <c r="G10" s="50"/>
      <c r="H10" s="50"/>
      <c r="I10" s="49"/>
      <c r="J10" s="50"/>
      <c r="K10" s="50"/>
      <c r="L10" s="50"/>
      <c r="M10" s="50"/>
      <c r="N10" s="50"/>
      <c r="O10" s="82">
        <v>24</v>
      </c>
      <c r="P10" s="50">
        <v>9</v>
      </c>
      <c r="Q10" s="50">
        <v>25</v>
      </c>
      <c r="R10" s="50">
        <v>24</v>
      </c>
      <c r="S10" s="54">
        <f>F10/4</f>
        <v>20.5</v>
      </c>
      <c r="T10" s="54">
        <f>S10/3</f>
        <v>6.833333333333333</v>
      </c>
      <c r="U10" s="6"/>
      <c r="V10" s="47">
        <v>7</v>
      </c>
      <c r="W10" s="4" t="str">
        <f t="shared" si="5"/>
        <v>Krzysztof "FAZIK" Brzeziński</v>
      </c>
      <c r="X10" s="46">
        <f>(V15)/4</f>
        <v>21.25</v>
      </c>
      <c r="Y10" s="46">
        <f t="shared" si="0"/>
        <v>7.083333333333333</v>
      </c>
      <c r="Z10" s="6"/>
      <c r="AA10" s="46">
        <f>(V15+F10)/8</f>
        <v>20.875</v>
      </c>
      <c r="AB10" s="46">
        <f t="shared" si="1"/>
        <v>6.958333333333333</v>
      </c>
      <c r="AC10" s="6"/>
      <c r="AD10" s="6"/>
      <c r="AE10" s="6"/>
      <c r="AF10" s="6"/>
      <c r="AG10" s="6"/>
      <c r="AH10" s="6"/>
      <c r="AI10" s="6"/>
      <c r="AJ10" s="6"/>
      <c r="AK10" s="6"/>
      <c r="AL10" s="6"/>
    </row>
    <row r="11" spans="1:38" s="6" customFormat="1" ht="13.9" customHeight="1"/>
    <row r="12" spans="1:38" s="6" customFormat="1" ht="13.9" customHeight="1">
      <c r="S12" s="111" t="s">
        <v>16</v>
      </c>
      <c r="T12" s="111" t="s">
        <v>15</v>
      </c>
    </row>
    <row r="13" spans="1:38" s="6" customFormat="1" ht="13.9" customHeight="1">
      <c r="S13" s="111"/>
      <c r="T13" s="111"/>
      <c r="V13" s="41" t="s">
        <v>14</v>
      </c>
    </row>
    <row r="14" spans="1:38" s="6" customFormat="1" ht="13.9" customHeight="1" thickBot="1">
      <c r="B14" s="44" t="s">
        <v>13</v>
      </c>
      <c r="C14" s="44" t="s">
        <v>12</v>
      </c>
      <c r="D14" s="44" t="s">
        <v>11</v>
      </c>
      <c r="E14" s="43" t="s">
        <v>10</v>
      </c>
      <c r="F14" s="43" t="s">
        <v>9</v>
      </c>
      <c r="G14" s="43" t="s">
        <v>10</v>
      </c>
      <c r="H14" s="43" t="s">
        <v>9</v>
      </c>
      <c r="I14" s="43" t="s">
        <v>10</v>
      </c>
      <c r="J14" s="43" t="s">
        <v>9</v>
      </c>
      <c r="K14" s="43" t="s">
        <v>10</v>
      </c>
      <c r="L14" s="43" t="s">
        <v>9</v>
      </c>
      <c r="M14" s="43" t="s">
        <v>10</v>
      </c>
      <c r="N14" s="43" t="s">
        <v>9</v>
      </c>
      <c r="O14" s="42" t="s">
        <v>8</v>
      </c>
      <c r="S14" s="112"/>
      <c r="T14" s="112"/>
      <c r="V14" s="41"/>
    </row>
    <row r="15" spans="1:38" s="6" customFormat="1" ht="13.9" customHeight="1">
      <c r="B15" s="26">
        <v>7</v>
      </c>
      <c r="C15" s="19" t="s">
        <v>1</v>
      </c>
      <c r="D15" s="18">
        <f>F15+H15+J15+L15+N15</f>
        <v>2</v>
      </c>
      <c r="E15" s="36">
        <v>24</v>
      </c>
      <c r="F15" s="9">
        <v>2</v>
      </c>
      <c r="G15" s="34">
        <v>23</v>
      </c>
      <c r="H15" s="9">
        <v>0</v>
      </c>
      <c r="I15" s="34">
        <v>16</v>
      </c>
      <c r="J15" s="9">
        <v>0</v>
      </c>
      <c r="K15" s="34">
        <v>22</v>
      </c>
      <c r="L15" s="9">
        <v>0</v>
      </c>
      <c r="M15" s="40"/>
      <c r="N15" s="40"/>
      <c r="O15" s="40"/>
      <c r="S15" s="7">
        <f>V15/4</f>
        <v>21.25</v>
      </c>
      <c r="T15" s="7">
        <f>S15/3</f>
        <v>7.083333333333333</v>
      </c>
      <c r="V15" s="6">
        <f>E15+G15+I15+K15+M15</f>
        <v>85</v>
      </c>
    </row>
    <row r="16" spans="1:38" s="6" customFormat="1" ht="13.9" customHeight="1" thickBot="1">
      <c r="B16" s="2"/>
      <c r="C16" s="84" t="s">
        <v>3</v>
      </c>
      <c r="D16" s="13">
        <f>F16+H16+J16+L16+N16</f>
        <v>6</v>
      </c>
      <c r="E16" s="36">
        <v>17</v>
      </c>
      <c r="F16" s="9">
        <v>0</v>
      </c>
      <c r="G16" s="34">
        <v>24</v>
      </c>
      <c r="H16" s="9">
        <v>2</v>
      </c>
      <c r="I16" s="34">
        <v>20</v>
      </c>
      <c r="J16" s="9">
        <v>2</v>
      </c>
      <c r="K16" s="34">
        <v>23</v>
      </c>
      <c r="L16" s="9">
        <v>2</v>
      </c>
      <c r="M16" s="40"/>
      <c r="N16" s="40"/>
      <c r="O16" s="40"/>
      <c r="S16" s="7">
        <f>V16/4</f>
        <v>21</v>
      </c>
      <c r="T16" s="7">
        <f>S16/3</f>
        <v>7</v>
      </c>
      <c r="V16" s="6">
        <f t="shared" ref="V16:V31" si="8">E16+G16+I16+K16+M16</f>
        <v>84</v>
      </c>
      <c r="W16" s="39"/>
    </row>
    <row r="17" spans="2:23" s="6" customFormat="1" ht="13.9" customHeight="1" thickBot="1">
      <c r="B17" s="2"/>
      <c r="C17" s="74"/>
      <c r="D17" s="24"/>
      <c r="E17" s="23"/>
      <c r="F17" s="23"/>
      <c r="G17" s="23"/>
      <c r="H17" s="23"/>
      <c r="I17" s="23"/>
      <c r="J17" s="23"/>
      <c r="K17" s="40"/>
      <c r="L17" s="40"/>
      <c r="M17" s="40"/>
      <c r="N17" s="40"/>
      <c r="S17" s="20"/>
      <c r="T17" s="20"/>
      <c r="W17" s="39"/>
    </row>
    <row r="18" spans="2:23" s="6" customFormat="1" ht="13.9" customHeight="1" thickBot="1">
      <c r="B18" s="26">
        <v>6</v>
      </c>
      <c r="C18" s="19" t="s">
        <v>3</v>
      </c>
      <c r="D18" s="37">
        <f>F18+H18+J18+L18+N18</f>
        <v>2</v>
      </c>
      <c r="E18" s="36">
        <v>22</v>
      </c>
      <c r="F18" s="9">
        <v>2</v>
      </c>
      <c r="G18" s="34">
        <v>21</v>
      </c>
      <c r="H18" s="9">
        <v>0</v>
      </c>
      <c r="I18" s="34">
        <v>14</v>
      </c>
      <c r="J18" s="9">
        <v>0</v>
      </c>
      <c r="K18" s="34">
        <v>13</v>
      </c>
      <c r="L18" s="9">
        <v>0</v>
      </c>
      <c r="S18" s="7">
        <f>V18/4</f>
        <v>17.5</v>
      </c>
      <c r="T18" s="7">
        <f>S18/3</f>
        <v>5.833333333333333</v>
      </c>
      <c r="V18" s="6">
        <f t="shared" si="8"/>
        <v>70</v>
      </c>
    </row>
    <row r="19" spans="2:23" s="6" customFormat="1" ht="13.9" customHeight="1" thickBot="1">
      <c r="B19" s="2"/>
      <c r="C19" s="84" t="s">
        <v>5</v>
      </c>
      <c r="D19" s="38">
        <f>F19+H19+J19+L19+N19</f>
        <v>6</v>
      </c>
      <c r="E19" s="36">
        <v>16</v>
      </c>
      <c r="F19" s="9">
        <v>0</v>
      </c>
      <c r="G19" s="34">
        <v>24</v>
      </c>
      <c r="H19" s="9">
        <v>2</v>
      </c>
      <c r="I19" s="34">
        <v>24</v>
      </c>
      <c r="J19" s="9">
        <v>2</v>
      </c>
      <c r="K19" s="34">
        <v>14</v>
      </c>
      <c r="L19" s="9">
        <v>2</v>
      </c>
      <c r="S19" s="7">
        <f>V19/4</f>
        <v>19.5</v>
      </c>
      <c r="T19" s="7">
        <f>S19/3</f>
        <v>6.5</v>
      </c>
      <c r="V19" s="6">
        <f t="shared" si="8"/>
        <v>78</v>
      </c>
    </row>
    <row r="20" spans="2:23" s="6" customFormat="1" ht="13.9" customHeight="1" thickBot="1">
      <c r="B20" s="2"/>
      <c r="C20" s="74"/>
      <c r="D20" s="24"/>
      <c r="E20" s="23"/>
      <c r="F20" s="23"/>
      <c r="G20" s="23"/>
      <c r="H20" s="23"/>
      <c r="I20" s="23"/>
      <c r="J20" s="23"/>
      <c r="S20" s="20"/>
      <c r="T20" s="20"/>
    </row>
    <row r="21" spans="2:23" s="6" customFormat="1" ht="13.9" customHeight="1" thickBot="1">
      <c r="B21" s="2"/>
      <c r="C21" s="84" t="s">
        <v>5</v>
      </c>
      <c r="D21" s="37">
        <f>F21+H21+J21+L21+N21</f>
        <v>6</v>
      </c>
      <c r="E21" s="36">
        <v>26</v>
      </c>
      <c r="F21" s="9">
        <v>2</v>
      </c>
      <c r="G21" s="34">
        <v>23</v>
      </c>
      <c r="H21" s="9">
        <v>2</v>
      </c>
      <c r="I21" s="34">
        <v>19</v>
      </c>
      <c r="J21" s="9">
        <v>0</v>
      </c>
      <c r="K21" s="34">
        <v>14</v>
      </c>
      <c r="L21" s="9">
        <v>2</v>
      </c>
      <c r="S21" s="7">
        <f>V21/4</f>
        <v>20.5</v>
      </c>
      <c r="T21" s="7">
        <f>S21/3</f>
        <v>6.833333333333333</v>
      </c>
      <c r="V21" s="6">
        <f t="shared" si="8"/>
        <v>82</v>
      </c>
    </row>
    <row r="22" spans="2:23" s="6" customFormat="1" ht="13.9" customHeight="1" thickBot="1">
      <c r="B22" s="26">
        <v>5</v>
      </c>
      <c r="C22" s="19" t="s">
        <v>7</v>
      </c>
      <c r="D22" s="38">
        <f>F22+H22+J22+L22+N22</f>
        <v>2</v>
      </c>
      <c r="E22" s="36">
        <v>8</v>
      </c>
      <c r="F22" s="9">
        <v>0</v>
      </c>
      <c r="G22" s="34">
        <v>15</v>
      </c>
      <c r="H22" s="9">
        <v>0</v>
      </c>
      <c r="I22" s="34">
        <v>23</v>
      </c>
      <c r="J22" s="9">
        <v>2</v>
      </c>
      <c r="K22" s="34">
        <v>12</v>
      </c>
      <c r="L22" s="9">
        <v>0</v>
      </c>
      <c r="S22" s="7">
        <f>V22/4</f>
        <v>14.5</v>
      </c>
      <c r="T22" s="7">
        <f>S22/3</f>
        <v>4.833333333333333</v>
      </c>
      <c r="V22" s="6">
        <f t="shared" si="8"/>
        <v>58</v>
      </c>
    </row>
    <row r="23" spans="2:23" s="6" customFormat="1" ht="13.9" customHeight="1" thickBot="1">
      <c r="B23" s="2"/>
      <c r="C23" s="74"/>
      <c r="D23" s="24"/>
      <c r="E23" s="23"/>
      <c r="F23" s="23"/>
      <c r="G23" s="23"/>
      <c r="H23" s="23"/>
      <c r="I23" s="23"/>
      <c r="J23" s="23"/>
      <c r="S23" s="20"/>
      <c r="T23" s="20"/>
    </row>
    <row r="24" spans="2:23" s="6" customFormat="1" ht="13.9" customHeight="1">
      <c r="B24" s="26">
        <v>4</v>
      </c>
      <c r="C24" s="19" t="s">
        <v>5</v>
      </c>
      <c r="D24" s="38">
        <f>F24+H24+J24+L24+N24</f>
        <v>2</v>
      </c>
      <c r="E24" s="36">
        <v>9</v>
      </c>
      <c r="F24" s="9">
        <v>0</v>
      </c>
      <c r="G24" s="34">
        <v>25</v>
      </c>
      <c r="H24" s="9">
        <v>0</v>
      </c>
      <c r="I24" s="34">
        <v>20</v>
      </c>
      <c r="J24" s="9">
        <v>2</v>
      </c>
      <c r="K24" s="34">
        <v>12</v>
      </c>
      <c r="L24" s="9">
        <v>0</v>
      </c>
      <c r="S24" s="7">
        <f>V24/4</f>
        <v>16.5</v>
      </c>
      <c r="T24" s="7">
        <f>S24/3</f>
        <v>5.5</v>
      </c>
      <c r="V24" s="6">
        <f t="shared" si="8"/>
        <v>66</v>
      </c>
    </row>
    <row r="25" spans="2:23" ht="15" customHeight="1" thickBot="1">
      <c r="B25" s="2"/>
      <c r="C25" s="84" t="s">
        <v>6</v>
      </c>
      <c r="D25" s="37">
        <f>F25+H25+J25+L25+N25</f>
        <v>6</v>
      </c>
      <c r="E25" s="36">
        <v>26</v>
      </c>
      <c r="F25" s="9">
        <v>2</v>
      </c>
      <c r="G25" s="34">
        <v>28</v>
      </c>
      <c r="H25" s="9">
        <v>2</v>
      </c>
      <c r="I25" s="34">
        <v>16</v>
      </c>
      <c r="J25" s="9">
        <v>0</v>
      </c>
      <c r="K25" s="34">
        <v>25</v>
      </c>
      <c r="L25" s="9">
        <v>2</v>
      </c>
      <c r="M25" s="6"/>
      <c r="N25" s="6"/>
      <c r="O25" s="6"/>
      <c r="P25" s="6"/>
      <c r="Q25" s="6"/>
      <c r="S25" s="7">
        <f>V25/4</f>
        <v>23.75</v>
      </c>
      <c r="T25" s="7">
        <f>S25/3</f>
        <v>7.916666666666667</v>
      </c>
      <c r="V25" s="6">
        <f t="shared" si="8"/>
        <v>95</v>
      </c>
    </row>
    <row r="26" spans="2:23" ht="16.5" thickBot="1">
      <c r="B26" s="2"/>
      <c r="C26" s="74"/>
      <c r="D26" s="24"/>
      <c r="E26" s="23"/>
      <c r="F26" s="23"/>
      <c r="G26" s="23"/>
      <c r="H26" s="23"/>
      <c r="I26" s="23"/>
      <c r="J26" s="23"/>
      <c r="K26" s="6"/>
      <c r="L26" s="6"/>
      <c r="M26" s="6"/>
      <c r="N26" s="6"/>
      <c r="O26" s="6"/>
      <c r="P26" s="6"/>
      <c r="Q26" s="6"/>
      <c r="S26" s="20"/>
      <c r="T26" s="20"/>
      <c r="V26" s="6"/>
    </row>
    <row r="27" spans="2:23" ht="15.75">
      <c r="B27" s="26">
        <v>3</v>
      </c>
      <c r="C27" s="19" t="s">
        <v>6</v>
      </c>
      <c r="D27" s="18">
        <f>F27+H27+J27+L27+N27</f>
        <v>0</v>
      </c>
      <c r="E27" s="36">
        <v>16</v>
      </c>
      <c r="F27" s="9">
        <v>0</v>
      </c>
      <c r="G27" s="35">
        <v>16</v>
      </c>
      <c r="H27" s="9">
        <v>0</v>
      </c>
      <c r="I27" s="34">
        <v>23</v>
      </c>
      <c r="J27" s="9">
        <v>0</v>
      </c>
      <c r="S27" s="7">
        <f>V27/3</f>
        <v>18.333333333333332</v>
      </c>
      <c r="T27" s="7">
        <f>S27/3</f>
        <v>6.1111111111111107</v>
      </c>
      <c r="V27" s="6">
        <f t="shared" si="8"/>
        <v>55</v>
      </c>
    </row>
    <row r="28" spans="2:23" ht="16.5" thickBot="1">
      <c r="C28" s="84" t="s">
        <v>4</v>
      </c>
      <c r="D28" s="13">
        <f>F28+H28+J28+L28+N28</f>
        <v>6</v>
      </c>
      <c r="E28" s="33">
        <v>24</v>
      </c>
      <c r="F28" s="28">
        <v>2</v>
      </c>
      <c r="G28" s="32">
        <v>18</v>
      </c>
      <c r="H28" s="30">
        <v>2</v>
      </c>
      <c r="I28" s="31">
        <v>27</v>
      </c>
      <c r="J28" s="30">
        <v>2</v>
      </c>
      <c r="Q28" s="3"/>
      <c r="S28" s="7">
        <f>V28/3</f>
        <v>23</v>
      </c>
      <c r="T28" s="7">
        <f>S28/3</f>
        <v>7.666666666666667</v>
      </c>
      <c r="V28" s="6">
        <f t="shared" si="8"/>
        <v>69</v>
      </c>
    </row>
    <row r="29" spans="2:23" ht="16.5" thickBot="1">
      <c r="B29" s="2"/>
      <c r="C29" s="75"/>
      <c r="D29" s="24"/>
      <c r="E29" s="23"/>
      <c r="F29" s="23"/>
      <c r="G29" s="23"/>
      <c r="H29" s="23"/>
      <c r="I29" s="23"/>
      <c r="J29" s="23"/>
      <c r="S29" s="20"/>
      <c r="T29" s="20"/>
      <c r="V29" s="6"/>
    </row>
    <row r="30" spans="2:23" ht="15.75">
      <c r="B30" s="5">
        <v>2</v>
      </c>
      <c r="C30" s="19" t="s">
        <v>4</v>
      </c>
      <c r="D30" s="18">
        <f>F30+H30+J30+L30+N30</f>
        <v>0</v>
      </c>
      <c r="E30" s="17">
        <v>18</v>
      </c>
      <c r="F30" s="15">
        <v>0</v>
      </c>
      <c r="G30" s="14">
        <v>16</v>
      </c>
      <c r="H30" s="16">
        <v>0</v>
      </c>
      <c r="I30" s="86">
        <v>25</v>
      </c>
      <c r="J30" s="16">
        <v>0</v>
      </c>
      <c r="S30" s="7">
        <f>V30/3</f>
        <v>19.666666666666668</v>
      </c>
      <c r="T30" s="7">
        <f>S30/3</f>
        <v>6.5555555555555562</v>
      </c>
      <c r="V30" s="6">
        <f t="shared" si="8"/>
        <v>59</v>
      </c>
    </row>
    <row r="31" spans="2:23" ht="16.5" thickBot="1">
      <c r="B31" s="2"/>
      <c r="C31" s="84" t="s">
        <v>34</v>
      </c>
      <c r="D31" s="13">
        <f>F31+H31+J31+L31+N31</f>
        <v>6</v>
      </c>
      <c r="E31" s="12">
        <v>26</v>
      </c>
      <c r="F31" s="11">
        <v>2</v>
      </c>
      <c r="G31" s="10">
        <v>25</v>
      </c>
      <c r="H31" s="9">
        <v>2</v>
      </c>
      <c r="I31" s="85">
        <v>29</v>
      </c>
      <c r="J31" s="9">
        <v>2</v>
      </c>
      <c r="S31" s="7">
        <f>V31/3</f>
        <v>26.666666666666668</v>
      </c>
      <c r="T31" s="7">
        <f>S31/3</f>
        <v>8.8888888888888893</v>
      </c>
      <c r="V31" s="6">
        <f t="shared" si="8"/>
        <v>80</v>
      </c>
    </row>
    <row r="32" spans="2:23" ht="15.75">
      <c r="B32" s="2"/>
      <c r="C32" s="75"/>
      <c r="K32" s="21"/>
      <c r="L32" s="21"/>
      <c r="M32" s="21"/>
      <c r="N32" s="21"/>
      <c r="V32" s="6"/>
    </row>
    <row r="33" spans="2:21" ht="15">
      <c r="B33" s="5">
        <v>1</v>
      </c>
      <c r="C33" s="4" t="s">
        <v>34</v>
      </c>
      <c r="N33" s="3"/>
    </row>
    <row r="34" spans="2:21" ht="15">
      <c r="B34" s="2"/>
    </row>
    <row r="36" spans="2:21">
      <c r="U36" s="1"/>
    </row>
  </sheetData>
  <sheetProtection selectLockedCells="1" selectUnlockedCells="1"/>
  <mergeCells count="27">
    <mergeCell ref="O2:O3"/>
    <mergeCell ref="S1:S3"/>
    <mergeCell ref="T1:T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P2:P3"/>
    <mergeCell ref="Q2:Q3"/>
    <mergeCell ref="R2:R3"/>
    <mergeCell ref="V2:V3"/>
    <mergeCell ref="W2:W3"/>
    <mergeCell ref="Y2:Y3"/>
    <mergeCell ref="AA2:AA3"/>
    <mergeCell ref="AB2:AB3"/>
    <mergeCell ref="S12:S14"/>
    <mergeCell ref="T12:T14"/>
    <mergeCell ref="X2:X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44"/>
  <sheetViews>
    <sheetView workbookViewId="0"/>
  </sheetViews>
  <sheetFormatPr defaultColWidth="11.5703125" defaultRowHeight="12.75"/>
  <cols>
    <col min="1" max="1" width="5.42578125" customWidth="1"/>
    <col min="2" max="2" width="8.140625" customWidth="1"/>
    <col min="3" max="3" width="29.7109375" customWidth="1"/>
    <col min="4" max="4" width="8.5703125" customWidth="1"/>
    <col min="5" max="18" width="6.28515625" customWidth="1"/>
    <col min="19" max="19" width="13.7109375" customWidth="1"/>
    <col min="20" max="20" width="14" customWidth="1"/>
    <col min="21" max="21" width="6.28515625" customWidth="1"/>
    <col min="22" max="22" width="7.140625" customWidth="1"/>
    <col min="23" max="23" width="32.28515625" customWidth="1"/>
    <col min="24" max="24" width="14.140625" customWidth="1"/>
    <col min="25" max="25" width="14.28515625" customWidth="1"/>
    <col min="26" max="26" width="4" bestFit="1" customWidth="1"/>
    <col min="27" max="27" width="14.140625" customWidth="1"/>
    <col min="28" max="28" width="14.28515625" customWidth="1"/>
    <col min="29" max="29" width="6.28515625" bestFit="1" customWidth="1"/>
    <col min="30" max="30" width="4" bestFit="1" customWidth="1"/>
    <col min="31" max="31" width="6.28515625" bestFit="1" customWidth="1"/>
    <col min="32" max="32" width="4" bestFit="1" customWidth="1"/>
    <col min="33" max="33" width="6.28515625" bestFit="1" customWidth="1"/>
    <col min="34" max="34" width="4" bestFit="1" customWidth="1"/>
  </cols>
  <sheetData>
    <row r="1" spans="1:38">
      <c r="B1" t="s">
        <v>27</v>
      </c>
      <c r="S1" s="115" t="s">
        <v>16</v>
      </c>
      <c r="T1" s="109" t="s">
        <v>21</v>
      </c>
      <c r="V1" t="s">
        <v>26</v>
      </c>
      <c r="AA1" t="s">
        <v>25</v>
      </c>
    </row>
    <row r="2" spans="1:38" ht="12.75" customHeight="1">
      <c r="B2" s="114" t="s">
        <v>13</v>
      </c>
      <c r="C2" s="114" t="s">
        <v>12</v>
      </c>
      <c r="D2" s="114" t="s">
        <v>24</v>
      </c>
      <c r="E2" s="119" t="s">
        <v>23</v>
      </c>
      <c r="F2" s="121" t="s">
        <v>22</v>
      </c>
      <c r="G2" s="113">
        <v>1</v>
      </c>
      <c r="H2" s="113">
        <v>2</v>
      </c>
      <c r="I2" s="113">
        <v>3</v>
      </c>
      <c r="J2" s="113">
        <v>4</v>
      </c>
      <c r="K2" s="113">
        <v>5</v>
      </c>
      <c r="L2" s="113">
        <v>6</v>
      </c>
      <c r="M2" s="113">
        <v>7</v>
      </c>
      <c r="N2" s="113">
        <v>8</v>
      </c>
      <c r="O2" s="113">
        <v>9</v>
      </c>
      <c r="P2" s="113">
        <v>10</v>
      </c>
      <c r="Q2" s="113">
        <v>11</v>
      </c>
      <c r="R2" s="113">
        <v>12</v>
      </c>
      <c r="S2" s="116"/>
      <c r="T2" s="118"/>
      <c r="U2" s="6"/>
      <c r="V2" s="114" t="s">
        <v>13</v>
      </c>
      <c r="W2" s="113" t="s">
        <v>12</v>
      </c>
      <c r="X2" s="109" t="s">
        <v>16</v>
      </c>
      <c r="Y2" s="109" t="s">
        <v>21</v>
      </c>
      <c r="Z2" s="6"/>
      <c r="AA2" s="109" t="s">
        <v>16</v>
      </c>
      <c r="AB2" s="109" t="s">
        <v>21</v>
      </c>
      <c r="AC2" s="6"/>
      <c r="AD2" s="6"/>
      <c r="AE2" s="6"/>
      <c r="AF2" s="6"/>
      <c r="AG2" s="6"/>
      <c r="AH2" s="6"/>
    </row>
    <row r="3" spans="1:38" ht="15.75">
      <c r="B3" s="114"/>
      <c r="C3" s="114"/>
      <c r="D3" s="114"/>
      <c r="E3" s="120"/>
      <c r="F3" s="121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7"/>
      <c r="T3" s="110"/>
      <c r="U3" s="6"/>
      <c r="V3" s="114"/>
      <c r="W3" s="113"/>
      <c r="X3" s="110"/>
      <c r="Y3" s="110"/>
      <c r="Z3" s="6"/>
      <c r="AA3" s="110"/>
      <c r="AB3" s="110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19.899999999999999" customHeight="1">
      <c r="A4" s="57">
        <v>3</v>
      </c>
      <c r="B4" s="47">
        <v>1</v>
      </c>
      <c r="C4" s="4" t="s">
        <v>34</v>
      </c>
      <c r="D4" s="47" t="s">
        <v>18</v>
      </c>
      <c r="E4" s="52" t="s">
        <v>20</v>
      </c>
      <c r="F4" s="51">
        <v>329</v>
      </c>
      <c r="G4" s="49">
        <v>27</v>
      </c>
      <c r="H4" s="49">
        <v>28</v>
      </c>
      <c r="I4" s="49">
        <v>27</v>
      </c>
      <c r="J4" s="49">
        <v>26</v>
      </c>
      <c r="K4" s="50">
        <v>29</v>
      </c>
      <c r="L4" s="50">
        <v>27</v>
      </c>
      <c r="M4" s="50">
        <v>30</v>
      </c>
      <c r="N4" s="50">
        <v>27</v>
      </c>
      <c r="O4" s="49">
        <v>29</v>
      </c>
      <c r="P4" s="50">
        <v>29</v>
      </c>
      <c r="Q4" s="49">
        <v>25</v>
      </c>
      <c r="R4" s="49">
        <v>25</v>
      </c>
      <c r="S4" s="48">
        <v>27.416666666666668</v>
      </c>
      <c r="T4" s="48">
        <v>9.1388888888888893</v>
      </c>
      <c r="U4" s="6"/>
      <c r="V4" s="47">
        <v>1</v>
      </c>
      <c r="W4" s="4" t="str">
        <f>C41</f>
        <v>Paweł Kikel</v>
      </c>
      <c r="X4" s="46">
        <f>V39/3</f>
        <v>27.666666666666668</v>
      </c>
      <c r="Y4" s="46">
        <f t="shared" ref="Y4:Y12" si="0">X4/3</f>
        <v>9.2222222222222232</v>
      </c>
      <c r="Z4" s="6"/>
      <c r="AA4" s="46">
        <f>(F4+V39)/15</f>
        <v>27.466666666666665</v>
      </c>
      <c r="AB4" s="46">
        <f t="shared" ref="AB4:AB12" si="1">AA4/3</f>
        <v>9.155555555555555</v>
      </c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ht="19.899999999999999" customHeight="1">
      <c r="A5" s="57">
        <v>1</v>
      </c>
      <c r="B5" s="47">
        <v>2</v>
      </c>
      <c r="C5" s="4" t="s">
        <v>6</v>
      </c>
      <c r="D5" s="47" t="s">
        <v>18</v>
      </c>
      <c r="E5" s="52" t="s">
        <v>17</v>
      </c>
      <c r="F5" s="51">
        <v>265</v>
      </c>
      <c r="G5" s="45">
        <v>23</v>
      </c>
      <c r="H5" s="45">
        <v>24</v>
      </c>
      <c r="I5" s="45">
        <v>25</v>
      </c>
      <c r="J5" s="45">
        <v>16</v>
      </c>
      <c r="K5" s="55">
        <v>26</v>
      </c>
      <c r="L5" s="55">
        <v>9</v>
      </c>
      <c r="M5" s="55">
        <v>24</v>
      </c>
      <c r="N5" s="55">
        <v>23</v>
      </c>
      <c r="O5" s="55">
        <v>23</v>
      </c>
      <c r="P5" s="55">
        <v>23</v>
      </c>
      <c r="Q5" s="55">
        <v>27</v>
      </c>
      <c r="R5" s="55">
        <v>22</v>
      </c>
      <c r="S5" s="46">
        <v>22.083333333333332</v>
      </c>
      <c r="T5" s="46">
        <v>7.3611111111111107</v>
      </c>
      <c r="U5" s="6"/>
      <c r="V5" s="47">
        <v>2</v>
      </c>
      <c r="W5" s="4" t="str">
        <f>C38</f>
        <v>Radosław "Shogun" Wiśniewski</v>
      </c>
      <c r="X5" s="54">
        <f>(V38+V36)/8</f>
        <v>18.875</v>
      </c>
      <c r="Y5" s="54">
        <f t="shared" si="0"/>
        <v>6.291666666666667</v>
      </c>
      <c r="Z5" s="6"/>
      <c r="AA5" s="54">
        <f>(F5+V38+V36)/20</f>
        <v>20.8</v>
      </c>
      <c r="AB5" s="54">
        <f t="shared" si="1"/>
        <v>6.9333333333333336</v>
      </c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38" ht="19.899999999999999" customHeight="1">
      <c r="A6" s="57">
        <v>1</v>
      </c>
      <c r="B6" s="47">
        <v>3</v>
      </c>
      <c r="C6" s="4" t="s">
        <v>5</v>
      </c>
      <c r="D6" s="47" t="s">
        <v>18</v>
      </c>
      <c r="E6" s="52" t="s">
        <v>17</v>
      </c>
      <c r="F6" s="51">
        <v>262</v>
      </c>
      <c r="G6" s="49">
        <v>26</v>
      </c>
      <c r="H6" s="49">
        <v>17</v>
      </c>
      <c r="I6" s="49">
        <v>17</v>
      </c>
      <c r="J6" s="49">
        <v>24</v>
      </c>
      <c r="K6" s="50">
        <v>16</v>
      </c>
      <c r="L6" s="50">
        <v>21</v>
      </c>
      <c r="M6" s="50">
        <v>24</v>
      </c>
      <c r="N6" s="50">
        <v>25</v>
      </c>
      <c r="O6" s="49">
        <v>18</v>
      </c>
      <c r="P6" s="50">
        <v>25</v>
      </c>
      <c r="Q6" s="50">
        <v>23</v>
      </c>
      <c r="R6" s="50">
        <v>26</v>
      </c>
      <c r="S6" s="54">
        <v>21.833333333333332</v>
      </c>
      <c r="T6" s="54">
        <v>7.2777777777777777</v>
      </c>
      <c r="U6" s="6"/>
      <c r="V6" s="47">
        <v>3</v>
      </c>
      <c r="W6" s="4" t="str">
        <f>C35</f>
        <v>Kostiantyn Fedotov</v>
      </c>
      <c r="X6" s="46">
        <f>(V33+V35)/10</f>
        <v>21.6</v>
      </c>
      <c r="Y6" s="46">
        <f t="shared" si="0"/>
        <v>7.2</v>
      </c>
      <c r="Z6" s="6"/>
      <c r="AA6" s="46">
        <f>(F6+V33+V35)/22</f>
        <v>21.727272727272727</v>
      </c>
      <c r="AB6" s="46">
        <f t="shared" si="1"/>
        <v>7.2424242424242422</v>
      </c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19.899999999999999" customHeight="1">
      <c r="A7" s="57">
        <v>1</v>
      </c>
      <c r="B7" s="47">
        <v>4</v>
      </c>
      <c r="C7" s="4" t="s">
        <v>4</v>
      </c>
      <c r="D7" s="47" t="s">
        <v>18</v>
      </c>
      <c r="E7" s="52" t="s">
        <v>17</v>
      </c>
      <c r="F7" s="51">
        <v>252</v>
      </c>
      <c r="G7" s="53">
        <v>27</v>
      </c>
      <c r="H7" s="53">
        <v>23</v>
      </c>
      <c r="I7" s="45">
        <v>16</v>
      </c>
      <c r="J7" s="53">
        <v>16</v>
      </c>
      <c r="K7" s="55">
        <v>16</v>
      </c>
      <c r="L7" s="55">
        <v>17</v>
      </c>
      <c r="M7" s="55">
        <v>20</v>
      </c>
      <c r="N7" s="55">
        <v>24</v>
      </c>
      <c r="O7" s="55">
        <v>29</v>
      </c>
      <c r="P7" s="55">
        <v>14</v>
      </c>
      <c r="Q7" s="55">
        <v>24</v>
      </c>
      <c r="R7" s="55">
        <v>26</v>
      </c>
      <c r="S7" s="46">
        <v>21</v>
      </c>
      <c r="T7" s="46">
        <v>7</v>
      </c>
      <c r="U7" s="6"/>
      <c r="V7" s="47">
        <v>4</v>
      </c>
      <c r="W7" s="4" t="str">
        <f>C32</f>
        <v>Robert "Gata" Piechota</v>
      </c>
      <c r="X7" s="48">
        <f>(V30+V32)/9</f>
        <v>21.666666666666668</v>
      </c>
      <c r="Y7" s="48">
        <f t="shared" si="0"/>
        <v>7.2222222222222223</v>
      </c>
      <c r="Z7" s="6"/>
      <c r="AA7" s="48">
        <f>(F7+V30+V32)/21</f>
        <v>21.285714285714285</v>
      </c>
      <c r="AB7" s="48">
        <f t="shared" si="1"/>
        <v>7.0952380952380949</v>
      </c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38" ht="19.899999999999999" customHeight="1">
      <c r="A8" s="57">
        <v>1</v>
      </c>
      <c r="B8" s="47">
        <v>5</v>
      </c>
      <c r="C8" s="4" t="s">
        <v>0</v>
      </c>
      <c r="D8" s="47" t="s">
        <v>18</v>
      </c>
      <c r="E8" s="52" t="s">
        <v>17</v>
      </c>
      <c r="F8" s="51">
        <v>238</v>
      </c>
      <c r="G8" s="49">
        <v>14</v>
      </c>
      <c r="H8" s="49">
        <v>25</v>
      </c>
      <c r="I8" s="49">
        <v>15</v>
      </c>
      <c r="J8" s="49">
        <v>9</v>
      </c>
      <c r="K8" s="49">
        <v>25</v>
      </c>
      <c r="L8" s="49">
        <v>26</v>
      </c>
      <c r="M8" s="49">
        <v>22</v>
      </c>
      <c r="N8" s="49">
        <v>16</v>
      </c>
      <c r="O8" s="49">
        <v>22</v>
      </c>
      <c r="P8" s="49">
        <v>25</v>
      </c>
      <c r="Q8" s="49">
        <v>13</v>
      </c>
      <c r="R8" s="49">
        <v>26</v>
      </c>
      <c r="S8" s="48">
        <v>19.833333333333332</v>
      </c>
      <c r="T8" s="48">
        <v>6.6111111111111107</v>
      </c>
      <c r="U8" s="6"/>
      <c r="V8" s="47">
        <v>5</v>
      </c>
      <c r="W8" s="4" t="str">
        <f>C29</f>
        <v>Robert "Stanley" Stańczyk</v>
      </c>
      <c r="X8" s="46">
        <f>(V27+V29)/8</f>
        <v>20.625</v>
      </c>
      <c r="Y8" s="46">
        <f t="shared" si="0"/>
        <v>6.875</v>
      </c>
      <c r="Z8" s="6"/>
      <c r="AA8" s="46">
        <f>(F8+V27+V29)/20</f>
        <v>20.149999999999999</v>
      </c>
      <c r="AB8" s="46">
        <f t="shared" si="1"/>
        <v>6.7166666666666659</v>
      </c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38" ht="19.899999999999999" customHeight="1">
      <c r="B9" s="47">
        <v>6</v>
      </c>
      <c r="C9" s="4" t="s">
        <v>3</v>
      </c>
      <c r="D9" s="47" t="s">
        <v>18</v>
      </c>
      <c r="E9" s="52" t="s">
        <v>17</v>
      </c>
      <c r="F9" s="51">
        <v>222</v>
      </c>
      <c r="G9" s="45">
        <v>20</v>
      </c>
      <c r="H9" s="45">
        <v>10</v>
      </c>
      <c r="I9" s="45">
        <v>13</v>
      </c>
      <c r="J9" s="45">
        <v>22</v>
      </c>
      <c r="K9" s="53">
        <v>26</v>
      </c>
      <c r="L9" s="53">
        <v>24</v>
      </c>
      <c r="M9" s="53">
        <v>14</v>
      </c>
      <c r="N9" s="53">
        <v>20</v>
      </c>
      <c r="O9" s="45">
        <v>21</v>
      </c>
      <c r="P9" s="53">
        <v>14</v>
      </c>
      <c r="Q9" s="53">
        <v>14</v>
      </c>
      <c r="R9" s="53">
        <v>24</v>
      </c>
      <c r="S9" s="56">
        <v>18.5</v>
      </c>
      <c r="T9" s="56">
        <v>6.166666666666667</v>
      </c>
      <c r="U9" s="6"/>
      <c r="V9" s="47">
        <v>6</v>
      </c>
      <c r="W9" s="4" t="str">
        <f>C26</f>
        <v>Mateusz Jezierski</v>
      </c>
      <c r="X9" s="54">
        <f>(V24+V26)/8</f>
        <v>19.375</v>
      </c>
      <c r="Y9" s="54">
        <f t="shared" si="0"/>
        <v>6.458333333333333</v>
      </c>
      <c r="Z9" s="6"/>
      <c r="AA9" s="54">
        <f>(F9+V24+V26)/20</f>
        <v>18.850000000000001</v>
      </c>
      <c r="AB9" s="54">
        <f t="shared" si="1"/>
        <v>6.2833333333333341</v>
      </c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38" ht="19.899999999999999" customHeight="1">
      <c r="A10" s="57">
        <v>1</v>
      </c>
      <c r="B10" s="47">
        <v>7</v>
      </c>
      <c r="C10" s="73" t="s">
        <v>2</v>
      </c>
      <c r="D10" s="47" t="s">
        <v>18</v>
      </c>
      <c r="E10" s="52" t="s">
        <v>17</v>
      </c>
      <c r="F10" s="51">
        <v>221</v>
      </c>
      <c r="G10" s="50">
        <v>15</v>
      </c>
      <c r="H10" s="50">
        <v>22</v>
      </c>
      <c r="I10" s="49">
        <v>15</v>
      </c>
      <c r="J10" s="50">
        <v>14</v>
      </c>
      <c r="K10" s="50">
        <v>23</v>
      </c>
      <c r="L10" s="50">
        <v>15</v>
      </c>
      <c r="M10" s="50">
        <v>27</v>
      </c>
      <c r="N10" s="50">
        <v>9</v>
      </c>
      <c r="O10" s="49">
        <v>21</v>
      </c>
      <c r="P10" s="50">
        <v>21</v>
      </c>
      <c r="Q10" s="50">
        <v>25</v>
      </c>
      <c r="R10" s="50">
        <v>14</v>
      </c>
      <c r="S10" s="54">
        <v>18.416666666666668</v>
      </c>
      <c r="T10" s="54">
        <v>6.1388888888888893</v>
      </c>
      <c r="U10" s="6"/>
      <c r="V10" s="47">
        <v>7</v>
      </c>
      <c r="W10" s="4" t="str">
        <f>C23</f>
        <v>Krzysztof "FAZIK" Brzeziński</v>
      </c>
      <c r="X10" s="46">
        <f>(V20+V18+V23)/12</f>
        <v>19.833333333333332</v>
      </c>
      <c r="Y10" s="46">
        <f t="shared" si="0"/>
        <v>6.6111111111111107</v>
      </c>
      <c r="Z10" s="6"/>
      <c r="AA10" s="46">
        <f>(F11+V20+V18+V23)/24</f>
        <v>18.041666666666668</v>
      </c>
      <c r="AB10" s="46">
        <f t="shared" si="1"/>
        <v>6.0138888888888893</v>
      </c>
      <c r="AC10" s="6"/>
      <c r="AD10" s="6"/>
      <c r="AE10" s="6"/>
      <c r="AF10" s="6"/>
      <c r="AG10" s="6"/>
      <c r="AH10" s="6"/>
      <c r="AI10" s="6"/>
      <c r="AJ10" s="6"/>
      <c r="AK10" s="6"/>
      <c r="AL10" s="6"/>
    </row>
    <row r="11" spans="1:38" ht="19.899999999999999" customHeight="1">
      <c r="B11" s="47">
        <v>8</v>
      </c>
      <c r="C11" s="4" t="s">
        <v>1</v>
      </c>
      <c r="D11" s="47" t="s">
        <v>18</v>
      </c>
      <c r="E11" s="52" t="s">
        <v>17</v>
      </c>
      <c r="F11" s="51">
        <v>195</v>
      </c>
      <c r="G11" s="45">
        <v>7</v>
      </c>
      <c r="H11" s="45">
        <v>18</v>
      </c>
      <c r="I11" s="45">
        <v>13</v>
      </c>
      <c r="J11" s="45">
        <v>15</v>
      </c>
      <c r="K11" s="55">
        <v>24</v>
      </c>
      <c r="L11" s="55">
        <v>27</v>
      </c>
      <c r="M11" s="55">
        <v>13</v>
      </c>
      <c r="N11" s="55">
        <v>13</v>
      </c>
      <c r="O11" s="55">
        <v>23</v>
      </c>
      <c r="P11" s="55">
        <v>21</v>
      </c>
      <c r="Q11" s="55">
        <v>12</v>
      </c>
      <c r="R11" s="55">
        <v>9</v>
      </c>
      <c r="S11" s="46">
        <v>16.25</v>
      </c>
      <c r="T11" s="46">
        <v>5.416666666666667</v>
      </c>
      <c r="U11" s="6"/>
      <c r="V11" s="47">
        <v>8</v>
      </c>
      <c r="W11" s="4" t="str">
        <f>C21</f>
        <v>Leszek "Haris" Jęczkowski</v>
      </c>
      <c r="X11" s="54">
        <f>(V21)/5</f>
        <v>12.8</v>
      </c>
      <c r="Y11" s="54">
        <f t="shared" si="0"/>
        <v>4.2666666666666666</v>
      </c>
      <c r="Z11" s="6"/>
      <c r="AA11" s="54">
        <f>(F10+V21)/17</f>
        <v>16.764705882352942</v>
      </c>
      <c r="AB11" s="54">
        <f t="shared" si="1"/>
        <v>5.5882352941176476</v>
      </c>
      <c r="AC11" s="6"/>
      <c r="AD11" s="6"/>
      <c r="AE11" s="6"/>
      <c r="AF11" s="6"/>
      <c r="AG11" s="6"/>
      <c r="AH11" s="6"/>
      <c r="AI11" s="6"/>
      <c r="AJ11" s="6"/>
      <c r="AK11" s="6"/>
      <c r="AL11" s="6"/>
    </row>
    <row r="12" spans="1:38" ht="19.899999999999999" customHeight="1">
      <c r="B12" s="47">
        <v>9</v>
      </c>
      <c r="C12" s="4" t="s">
        <v>7</v>
      </c>
      <c r="D12" s="47" t="s">
        <v>18</v>
      </c>
      <c r="E12" s="52" t="s">
        <v>19</v>
      </c>
      <c r="F12" s="51">
        <v>194</v>
      </c>
      <c r="G12" s="50">
        <v>17</v>
      </c>
      <c r="H12" s="50">
        <v>6</v>
      </c>
      <c r="I12" s="49">
        <v>17</v>
      </c>
      <c r="J12" s="50">
        <v>15</v>
      </c>
      <c r="K12" s="49">
        <v>18</v>
      </c>
      <c r="L12" s="49">
        <v>24</v>
      </c>
      <c r="M12" s="49">
        <v>18</v>
      </c>
      <c r="N12" s="49">
        <v>22</v>
      </c>
      <c r="O12" s="49">
        <v>16</v>
      </c>
      <c r="P12" s="49">
        <v>17</v>
      </c>
      <c r="Q12" s="49">
        <v>0</v>
      </c>
      <c r="R12" s="49">
        <v>24</v>
      </c>
      <c r="S12" s="48">
        <v>16.166666666666668</v>
      </c>
      <c r="T12" s="48">
        <v>5.3888888888888893</v>
      </c>
      <c r="U12" s="6"/>
      <c r="V12" s="47">
        <v>9</v>
      </c>
      <c r="W12" s="4" t="str">
        <f>C17</f>
        <v>Dorota Janiszewska</v>
      </c>
      <c r="X12" s="46">
        <f>(V17)/3</f>
        <v>14.666666666666666</v>
      </c>
      <c r="Y12" s="46">
        <f t="shared" si="0"/>
        <v>4.8888888888888884</v>
      </c>
      <c r="Z12" s="6"/>
      <c r="AA12" s="46">
        <f>(F12+V17)/15</f>
        <v>15.866666666666667</v>
      </c>
      <c r="AB12" s="46">
        <f t="shared" si="1"/>
        <v>5.2888888888888888</v>
      </c>
      <c r="AC12" s="6"/>
      <c r="AD12" s="6"/>
      <c r="AE12" s="6"/>
      <c r="AF12" s="6"/>
      <c r="AG12" s="6"/>
      <c r="AH12" s="6"/>
      <c r="AI12" s="6"/>
      <c r="AJ12" s="6"/>
      <c r="AK12" s="6"/>
      <c r="AL12" s="6"/>
    </row>
    <row r="13" spans="1:38" s="6" customFormat="1" ht="13.9" customHeight="1"/>
    <row r="14" spans="1:38" s="6" customFormat="1" ht="13.9" customHeight="1">
      <c r="S14" s="111" t="s">
        <v>16</v>
      </c>
      <c r="T14" s="111" t="s">
        <v>15</v>
      </c>
    </row>
    <row r="15" spans="1:38" s="6" customFormat="1" ht="13.9" customHeight="1">
      <c r="S15" s="111"/>
      <c r="T15" s="111"/>
      <c r="V15" s="41" t="s">
        <v>14</v>
      </c>
    </row>
    <row r="16" spans="1:38" s="6" customFormat="1" ht="13.9" customHeight="1" thickBot="1">
      <c r="B16" s="44" t="s">
        <v>13</v>
      </c>
      <c r="C16" s="44" t="s">
        <v>12</v>
      </c>
      <c r="D16" s="44" t="s">
        <v>11</v>
      </c>
      <c r="E16" s="43" t="s">
        <v>10</v>
      </c>
      <c r="F16" s="43" t="s">
        <v>9</v>
      </c>
      <c r="G16" s="43" t="s">
        <v>10</v>
      </c>
      <c r="H16" s="43" t="s">
        <v>9</v>
      </c>
      <c r="I16" s="43" t="s">
        <v>10</v>
      </c>
      <c r="J16" s="43" t="s">
        <v>9</v>
      </c>
      <c r="K16" s="43" t="s">
        <v>10</v>
      </c>
      <c r="L16" s="43" t="s">
        <v>9</v>
      </c>
      <c r="M16" s="43" t="s">
        <v>10</v>
      </c>
      <c r="N16" s="43" t="s">
        <v>9</v>
      </c>
      <c r="O16" s="42" t="s">
        <v>8</v>
      </c>
      <c r="S16" s="112"/>
      <c r="T16" s="112"/>
      <c r="V16" s="41"/>
    </row>
    <row r="17" spans="2:23" s="6" customFormat="1" ht="13.9" customHeight="1">
      <c r="B17" s="26">
        <v>9</v>
      </c>
      <c r="C17" s="19" t="s">
        <v>7</v>
      </c>
      <c r="D17" s="18">
        <f>F17+H17+J17+L17+N17</f>
        <v>0</v>
      </c>
      <c r="E17" s="36">
        <v>6</v>
      </c>
      <c r="F17" s="9">
        <v>0</v>
      </c>
      <c r="G17" s="34">
        <v>14</v>
      </c>
      <c r="H17" s="9">
        <v>0</v>
      </c>
      <c r="I17" s="34">
        <v>24</v>
      </c>
      <c r="J17" s="9">
        <v>0</v>
      </c>
      <c r="K17" s="40"/>
      <c r="L17" s="40"/>
      <c r="M17" s="40"/>
      <c r="N17" s="40"/>
      <c r="O17" s="40"/>
      <c r="S17" s="7">
        <f>V17/3</f>
        <v>14.666666666666666</v>
      </c>
      <c r="T17" s="7">
        <f>S17/3</f>
        <v>4.8888888888888884</v>
      </c>
      <c r="V17" s="6">
        <f>E17+G17+I17+K17+M17</f>
        <v>44</v>
      </c>
    </row>
    <row r="18" spans="2:23" s="6" customFormat="1" ht="13.9" customHeight="1" thickBot="1">
      <c r="B18" s="2"/>
      <c r="C18" s="77" t="s">
        <v>1</v>
      </c>
      <c r="D18" s="13">
        <f>F18+H18+J18+L18+N18</f>
        <v>6</v>
      </c>
      <c r="E18" s="36">
        <v>20</v>
      </c>
      <c r="F18" s="9">
        <v>2</v>
      </c>
      <c r="G18" s="34">
        <v>19</v>
      </c>
      <c r="H18" s="9">
        <v>2</v>
      </c>
      <c r="I18" s="34">
        <v>26</v>
      </c>
      <c r="J18" s="9">
        <v>2</v>
      </c>
      <c r="K18" s="40"/>
      <c r="L18" s="40"/>
      <c r="M18" s="40"/>
      <c r="N18" s="40"/>
      <c r="O18" s="40"/>
      <c r="S18" s="7">
        <f>V18/3</f>
        <v>21.666666666666668</v>
      </c>
      <c r="T18" s="7">
        <f>S18/3</f>
        <v>7.2222222222222223</v>
      </c>
      <c r="V18" s="6">
        <f t="shared" ref="V18:V39" si="2">E18+G18+I18+K18+M18</f>
        <v>65</v>
      </c>
      <c r="W18" s="39"/>
    </row>
    <row r="19" spans="2:23" s="6" customFormat="1" ht="13.9" customHeight="1" thickBot="1">
      <c r="B19" s="2"/>
      <c r="C19" s="74"/>
      <c r="D19" s="24"/>
      <c r="E19" s="23"/>
      <c r="F19" s="23"/>
      <c r="G19" s="23"/>
      <c r="H19" s="23"/>
      <c r="I19" s="23"/>
      <c r="J19" s="23"/>
      <c r="K19" s="40"/>
      <c r="L19" s="40"/>
      <c r="M19" s="40"/>
      <c r="N19" s="40"/>
      <c r="S19" s="20"/>
      <c r="T19" s="20"/>
      <c r="W19" s="39"/>
    </row>
    <row r="20" spans="2:23" s="6" customFormat="1" ht="13.9" customHeight="1" thickBot="1">
      <c r="B20" s="2"/>
      <c r="C20" s="77" t="s">
        <v>1</v>
      </c>
      <c r="D20" s="37">
        <f>F20+H20+J20+L20+N20</f>
        <v>7</v>
      </c>
      <c r="E20" s="36">
        <v>16</v>
      </c>
      <c r="F20" s="9">
        <v>0</v>
      </c>
      <c r="G20" s="34">
        <v>15</v>
      </c>
      <c r="H20" s="9">
        <v>2</v>
      </c>
      <c r="I20" s="34">
        <v>24</v>
      </c>
      <c r="J20" s="9">
        <v>1</v>
      </c>
      <c r="K20" s="34">
        <v>15</v>
      </c>
      <c r="L20" s="9">
        <v>2</v>
      </c>
      <c r="M20" s="34">
        <v>22</v>
      </c>
      <c r="N20" s="9">
        <v>2</v>
      </c>
      <c r="S20" s="7">
        <f>V20/5</f>
        <v>18.399999999999999</v>
      </c>
      <c r="T20" s="7">
        <f>S20/3</f>
        <v>6.1333333333333329</v>
      </c>
      <c r="V20" s="6">
        <f t="shared" si="2"/>
        <v>92</v>
      </c>
    </row>
    <row r="21" spans="2:23" s="6" customFormat="1" ht="13.9" customHeight="1" thickBot="1">
      <c r="B21" s="26">
        <v>8</v>
      </c>
      <c r="C21" s="19" t="s">
        <v>2</v>
      </c>
      <c r="D21" s="38">
        <f>F21+H21+J21+L21+N21</f>
        <v>4</v>
      </c>
      <c r="E21" s="36">
        <v>20</v>
      </c>
      <c r="F21" s="9">
        <v>2</v>
      </c>
      <c r="G21" s="34">
        <v>14</v>
      </c>
      <c r="H21" s="9">
        <v>0</v>
      </c>
      <c r="I21" s="34">
        <v>24</v>
      </c>
      <c r="J21" s="9">
        <v>1</v>
      </c>
      <c r="K21" s="34">
        <v>0</v>
      </c>
      <c r="L21" s="9">
        <v>1</v>
      </c>
      <c r="M21" s="34">
        <v>6</v>
      </c>
      <c r="N21" s="9">
        <v>0</v>
      </c>
      <c r="S21" s="7">
        <f>V21/5</f>
        <v>12.8</v>
      </c>
      <c r="T21" s="7">
        <f>S21/3</f>
        <v>4.2666666666666666</v>
      </c>
      <c r="V21" s="6">
        <f t="shared" si="2"/>
        <v>64</v>
      </c>
    </row>
    <row r="22" spans="2:23" s="6" customFormat="1" ht="13.9" customHeight="1" thickBot="1">
      <c r="B22" s="2"/>
      <c r="C22" s="74"/>
      <c r="D22" s="24"/>
      <c r="E22" s="23"/>
      <c r="F22" s="23"/>
      <c r="G22" s="23"/>
      <c r="H22" s="23"/>
      <c r="I22" s="23"/>
      <c r="J22" s="23"/>
      <c r="S22" s="20"/>
      <c r="T22" s="20"/>
    </row>
    <row r="23" spans="2:23" s="6" customFormat="1" ht="13.9" customHeight="1" thickBot="1">
      <c r="B23" s="26">
        <v>7</v>
      </c>
      <c r="C23" s="19" t="s">
        <v>1</v>
      </c>
      <c r="D23" s="37">
        <f>F23+H23+J23+L23+N23</f>
        <v>2</v>
      </c>
      <c r="E23" s="36">
        <v>26</v>
      </c>
      <c r="F23" s="9">
        <v>2</v>
      </c>
      <c r="G23" s="34">
        <v>25</v>
      </c>
      <c r="H23" s="9">
        <v>0</v>
      </c>
      <c r="I23" s="34">
        <v>15</v>
      </c>
      <c r="J23" s="9">
        <v>0</v>
      </c>
      <c r="K23" s="34">
        <v>15</v>
      </c>
      <c r="L23" s="9">
        <v>0</v>
      </c>
      <c r="S23" s="7">
        <f>V23/4</f>
        <v>20.25</v>
      </c>
      <c r="T23" s="7">
        <f>S23/3</f>
        <v>6.75</v>
      </c>
      <c r="V23" s="6">
        <f t="shared" si="2"/>
        <v>81</v>
      </c>
    </row>
    <row r="24" spans="2:23" s="6" customFormat="1" ht="13.9" customHeight="1" thickBot="1">
      <c r="C24" s="77" t="s">
        <v>3</v>
      </c>
      <c r="D24" s="38">
        <f>F24+H24+J24+L24+N24</f>
        <v>6</v>
      </c>
      <c r="E24" s="36">
        <v>25</v>
      </c>
      <c r="F24" s="9">
        <v>0</v>
      </c>
      <c r="G24" s="34">
        <v>26</v>
      </c>
      <c r="H24" s="9">
        <v>2</v>
      </c>
      <c r="I24" s="34">
        <v>16</v>
      </c>
      <c r="J24" s="9">
        <v>2</v>
      </c>
      <c r="K24" s="34">
        <v>22</v>
      </c>
      <c r="L24" s="9">
        <v>2</v>
      </c>
      <c r="S24" s="7">
        <f>V24/4</f>
        <v>22.25</v>
      </c>
      <c r="T24" s="7">
        <f>S24/3</f>
        <v>7.416666666666667</v>
      </c>
      <c r="V24" s="6">
        <f t="shared" si="2"/>
        <v>89</v>
      </c>
    </row>
    <row r="25" spans="2:23" s="6" customFormat="1" ht="13.9" customHeight="1" thickBot="1">
      <c r="B25" s="2"/>
      <c r="C25" s="74"/>
      <c r="D25" s="24"/>
      <c r="E25" s="23"/>
      <c r="F25" s="23"/>
      <c r="G25" s="23"/>
      <c r="H25" s="23"/>
      <c r="I25" s="23"/>
      <c r="J25" s="23"/>
      <c r="S25" s="20"/>
      <c r="T25" s="20"/>
    </row>
    <row r="26" spans="2:23" s="6" customFormat="1" ht="13.9" customHeight="1">
      <c r="B26" s="26">
        <v>6</v>
      </c>
      <c r="C26" s="19" t="s">
        <v>3</v>
      </c>
      <c r="D26" s="38">
        <f>F26+H26+J26+L26+N26</f>
        <v>2</v>
      </c>
      <c r="E26" s="36">
        <v>23</v>
      </c>
      <c r="F26" s="9">
        <v>2</v>
      </c>
      <c r="G26" s="34">
        <v>13</v>
      </c>
      <c r="H26" s="9">
        <v>0</v>
      </c>
      <c r="I26" s="34">
        <v>17</v>
      </c>
      <c r="J26" s="9">
        <v>0</v>
      </c>
      <c r="K26" s="34">
        <v>13</v>
      </c>
      <c r="L26" s="9">
        <v>0</v>
      </c>
      <c r="S26" s="7">
        <f>V26/4</f>
        <v>16.5</v>
      </c>
      <c r="T26" s="7">
        <f>S26/3</f>
        <v>5.5</v>
      </c>
      <c r="V26" s="6">
        <f t="shared" si="2"/>
        <v>66</v>
      </c>
    </row>
    <row r="27" spans="2:23" ht="15" customHeight="1" thickBot="1">
      <c r="B27" s="2"/>
      <c r="C27" s="78" t="s">
        <v>0</v>
      </c>
      <c r="D27" s="37">
        <f>F27+H27+J27+L27+N27</f>
        <v>6</v>
      </c>
      <c r="E27" s="36">
        <v>22</v>
      </c>
      <c r="F27" s="9">
        <v>0</v>
      </c>
      <c r="G27" s="34">
        <v>23</v>
      </c>
      <c r="H27" s="9">
        <v>2</v>
      </c>
      <c r="I27" s="34">
        <v>23</v>
      </c>
      <c r="J27" s="9">
        <v>2</v>
      </c>
      <c r="K27" s="34">
        <v>16</v>
      </c>
      <c r="L27" s="9">
        <v>2</v>
      </c>
      <c r="M27" s="6"/>
      <c r="N27" s="6"/>
      <c r="O27" s="6"/>
      <c r="P27" s="6"/>
      <c r="Q27" s="6"/>
      <c r="S27" s="7">
        <f>V27/4</f>
        <v>21</v>
      </c>
      <c r="T27" s="7">
        <f>S27/3</f>
        <v>7</v>
      </c>
      <c r="V27" s="6">
        <f t="shared" si="2"/>
        <v>84</v>
      </c>
    </row>
    <row r="28" spans="2:23" ht="16.5" thickBot="1">
      <c r="B28" s="2"/>
      <c r="C28" s="74"/>
      <c r="D28" s="24"/>
      <c r="E28" s="23"/>
      <c r="F28" s="23"/>
      <c r="G28" s="23"/>
      <c r="H28" s="23"/>
      <c r="I28" s="23"/>
      <c r="J28" s="23"/>
      <c r="K28" s="6"/>
      <c r="L28" s="6"/>
      <c r="M28" s="6"/>
      <c r="N28" s="6"/>
      <c r="O28" s="6"/>
      <c r="P28" s="6"/>
      <c r="Q28" s="6"/>
      <c r="S28" s="20"/>
      <c r="T28" s="20"/>
      <c r="V28" s="6"/>
    </row>
    <row r="29" spans="2:23" ht="15.75">
      <c r="B29" s="26">
        <v>5</v>
      </c>
      <c r="C29" s="19" t="s">
        <v>0</v>
      </c>
      <c r="D29" s="18">
        <f>F29+H29+J29+L29+N29</f>
        <v>2</v>
      </c>
      <c r="E29" s="36">
        <v>23</v>
      </c>
      <c r="F29" s="9">
        <v>0</v>
      </c>
      <c r="G29" s="34">
        <v>18</v>
      </c>
      <c r="H29" s="9">
        <v>0</v>
      </c>
      <c r="I29" s="34">
        <v>24</v>
      </c>
      <c r="J29" s="9">
        <v>2</v>
      </c>
      <c r="K29" s="34">
        <v>16</v>
      </c>
      <c r="L29" s="9">
        <v>0</v>
      </c>
      <c r="S29" s="7">
        <f>V29/4</f>
        <v>20.25</v>
      </c>
      <c r="T29" s="7">
        <f>S29/3</f>
        <v>6.75</v>
      </c>
      <c r="V29" s="6">
        <f t="shared" si="2"/>
        <v>81</v>
      </c>
    </row>
    <row r="30" spans="2:23" ht="16.5" thickBot="1">
      <c r="B30" s="2"/>
      <c r="C30" s="77" t="s">
        <v>4</v>
      </c>
      <c r="D30" s="13">
        <f>F30+H30+J30+L30+N30</f>
        <v>6</v>
      </c>
      <c r="E30" s="12">
        <v>25</v>
      </c>
      <c r="F30" s="11">
        <v>2</v>
      </c>
      <c r="G30" s="10">
        <v>24</v>
      </c>
      <c r="H30" s="9">
        <v>2</v>
      </c>
      <c r="I30" s="10">
        <v>22</v>
      </c>
      <c r="J30" s="9">
        <v>0</v>
      </c>
      <c r="K30" s="10">
        <v>26</v>
      </c>
      <c r="L30" s="76">
        <v>2</v>
      </c>
      <c r="M30" s="25"/>
      <c r="N30" s="3"/>
      <c r="S30" s="7">
        <f>V30/4</f>
        <v>24.25</v>
      </c>
      <c r="T30" s="7">
        <f>S30/3</f>
        <v>8.0833333333333339</v>
      </c>
      <c r="V30" s="6">
        <f t="shared" si="2"/>
        <v>97</v>
      </c>
    </row>
    <row r="31" spans="2:23" ht="16.5" thickBot="1">
      <c r="B31" s="2"/>
      <c r="C31" s="75"/>
      <c r="D31" s="24"/>
      <c r="E31" s="23"/>
      <c r="F31" s="23"/>
      <c r="G31" s="23"/>
      <c r="H31" s="23"/>
      <c r="I31" s="23"/>
      <c r="J31" s="23"/>
      <c r="K31" s="23"/>
      <c r="L31" s="23"/>
      <c r="M31" s="22"/>
      <c r="N31" s="22"/>
      <c r="P31" s="3"/>
      <c r="S31" s="20"/>
      <c r="T31" s="20"/>
      <c r="V31" s="6"/>
    </row>
    <row r="32" spans="2:23" ht="15.75">
      <c r="B32" s="26">
        <v>4</v>
      </c>
      <c r="C32" s="19" t="s">
        <v>4</v>
      </c>
      <c r="D32" s="18">
        <f>F32+H32+J32+L32+N32</f>
        <v>5</v>
      </c>
      <c r="E32" s="36">
        <v>21</v>
      </c>
      <c r="F32" s="9">
        <v>1</v>
      </c>
      <c r="G32" s="35">
        <v>14</v>
      </c>
      <c r="H32" s="9">
        <v>0</v>
      </c>
      <c r="I32" s="34">
        <v>26</v>
      </c>
      <c r="J32" s="9">
        <v>2</v>
      </c>
      <c r="K32" s="10">
        <v>8</v>
      </c>
      <c r="L32" s="11">
        <v>0</v>
      </c>
      <c r="M32" s="10">
        <v>29</v>
      </c>
      <c r="N32" s="11">
        <v>2</v>
      </c>
      <c r="O32">
        <v>9</v>
      </c>
      <c r="S32" s="7">
        <f>V32/5</f>
        <v>19.600000000000001</v>
      </c>
      <c r="T32" s="7">
        <f>S32/3</f>
        <v>6.5333333333333341</v>
      </c>
      <c r="V32" s="6">
        <f t="shared" si="2"/>
        <v>98</v>
      </c>
    </row>
    <row r="33" spans="2:22" ht="16.5" thickBot="1">
      <c r="C33" s="77" t="s">
        <v>5</v>
      </c>
      <c r="D33" s="13">
        <f>F33+H33+J33+L33+N33</f>
        <v>5</v>
      </c>
      <c r="E33" s="33">
        <v>21</v>
      </c>
      <c r="F33" s="28">
        <v>1</v>
      </c>
      <c r="G33" s="32">
        <v>25</v>
      </c>
      <c r="H33" s="30">
        <v>2</v>
      </c>
      <c r="I33" s="31">
        <v>24</v>
      </c>
      <c r="J33" s="30">
        <v>0</v>
      </c>
      <c r="K33" s="29">
        <v>24</v>
      </c>
      <c r="L33" s="28">
        <v>2</v>
      </c>
      <c r="M33" s="29">
        <v>13</v>
      </c>
      <c r="N33" s="28">
        <v>0</v>
      </c>
      <c r="O33">
        <v>16</v>
      </c>
      <c r="Q33" s="3"/>
      <c r="S33" s="7">
        <f>V33/5</f>
        <v>21.4</v>
      </c>
      <c r="T33" s="7">
        <f>S33/3</f>
        <v>7.1333333333333329</v>
      </c>
      <c r="V33" s="6">
        <f t="shared" si="2"/>
        <v>107</v>
      </c>
    </row>
    <row r="34" spans="2:22" ht="16.5" thickBot="1">
      <c r="B34" s="2"/>
      <c r="C34" s="75"/>
      <c r="D34" s="24"/>
      <c r="E34" s="23"/>
      <c r="F34" s="23"/>
      <c r="G34" s="23"/>
      <c r="H34" s="23"/>
      <c r="I34" s="23"/>
      <c r="J34" s="23"/>
      <c r="K34" s="27"/>
      <c r="L34" s="27"/>
      <c r="M34" s="27"/>
      <c r="N34" s="27"/>
      <c r="S34" s="20"/>
      <c r="T34" s="20"/>
      <c r="V34" s="6"/>
    </row>
    <row r="35" spans="2:22" ht="15.75">
      <c r="B35" s="26">
        <v>3</v>
      </c>
      <c r="C35" s="19" t="s">
        <v>5</v>
      </c>
      <c r="D35" s="18">
        <f>F35+H35+J35+L35+N35</f>
        <v>4</v>
      </c>
      <c r="E35" s="17">
        <v>23</v>
      </c>
      <c r="F35" s="15">
        <v>2</v>
      </c>
      <c r="G35" s="14">
        <v>24</v>
      </c>
      <c r="H35" s="16">
        <v>0</v>
      </c>
      <c r="I35" s="14">
        <v>22</v>
      </c>
      <c r="J35" s="16">
        <v>0</v>
      </c>
      <c r="K35" s="10">
        <v>25</v>
      </c>
      <c r="L35" s="9">
        <v>2</v>
      </c>
      <c r="M35" s="10">
        <v>15</v>
      </c>
      <c r="N35" s="9">
        <v>0</v>
      </c>
      <c r="S35" s="7">
        <f>V35/5</f>
        <v>21.8</v>
      </c>
      <c r="T35" s="7">
        <f>S35/3</f>
        <v>7.2666666666666666</v>
      </c>
      <c r="V35" s="6">
        <f t="shared" si="2"/>
        <v>109</v>
      </c>
    </row>
    <row r="36" spans="2:22" ht="16.5" thickBot="1">
      <c r="B36" s="2"/>
      <c r="C36" s="77" t="s">
        <v>6</v>
      </c>
      <c r="D36" s="13">
        <f>F36+H36+J36+L36+N36</f>
        <v>6</v>
      </c>
      <c r="E36" s="12">
        <v>22</v>
      </c>
      <c r="F36" s="11">
        <v>0</v>
      </c>
      <c r="G36" s="10">
        <v>25</v>
      </c>
      <c r="H36" s="9">
        <v>2</v>
      </c>
      <c r="I36" s="10">
        <v>23</v>
      </c>
      <c r="J36" s="9">
        <v>2</v>
      </c>
      <c r="K36" s="10">
        <v>23</v>
      </c>
      <c r="L36" s="9">
        <v>0</v>
      </c>
      <c r="M36" s="10">
        <v>24</v>
      </c>
      <c r="N36" s="9">
        <v>2</v>
      </c>
      <c r="S36" s="7">
        <f>V36/5</f>
        <v>23.4</v>
      </c>
      <c r="T36" s="7">
        <f>S36/3</f>
        <v>7.8</v>
      </c>
      <c r="V36" s="6">
        <f t="shared" si="2"/>
        <v>117</v>
      </c>
    </row>
    <row r="37" spans="2:22" ht="16.5" thickBot="1">
      <c r="B37" s="2"/>
      <c r="C37" s="75"/>
      <c r="D37" s="24"/>
      <c r="E37" s="23"/>
      <c r="F37" s="23"/>
      <c r="G37" s="23"/>
      <c r="H37" s="23"/>
      <c r="I37" s="23"/>
      <c r="J37" s="23"/>
      <c r="K37" s="21"/>
      <c r="L37" s="21"/>
      <c r="M37" s="21"/>
      <c r="N37" s="21"/>
      <c r="S37" s="20"/>
      <c r="T37" s="20"/>
      <c r="V37" s="6"/>
    </row>
    <row r="38" spans="2:22" ht="15.75">
      <c r="B38" s="5">
        <v>2</v>
      </c>
      <c r="C38" s="19" t="s">
        <v>6</v>
      </c>
      <c r="D38" s="18">
        <f>F38+H38+J38+L38+N38</f>
        <v>0</v>
      </c>
      <c r="E38" s="17">
        <v>6</v>
      </c>
      <c r="F38" s="15">
        <v>0</v>
      </c>
      <c r="G38" s="14">
        <v>16</v>
      </c>
      <c r="H38" s="16">
        <v>0</v>
      </c>
      <c r="I38" s="14">
        <v>12</v>
      </c>
      <c r="J38" s="79">
        <v>0</v>
      </c>
      <c r="K38" s="81"/>
      <c r="L38" s="80"/>
      <c r="M38" s="8"/>
      <c r="N38" s="8"/>
      <c r="O38" s="8"/>
      <c r="S38" s="7">
        <f>V38/3</f>
        <v>11.333333333333334</v>
      </c>
      <c r="T38" s="7">
        <f>S38/3</f>
        <v>3.7777777777777781</v>
      </c>
      <c r="V38" s="6">
        <f t="shared" si="2"/>
        <v>34</v>
      </c>
    </row>
    <row r="39" spans="2:22" ht="16.5" thickBot="1">
      <c r="C39" s="77" t="s">
        <v>34</v>
      </c>
      <c r="D39" s="13">
        <f>F39+H39+J39+L39+N39</f>
        <v>6</v>
      </c>
      <c r="E39" s="12">
        <v>29</v>
      </c>
      <c r="F39" s="11">
        <v>2</v>
      </c>
      <c r="G39" s="10">
        <v>27</v>
      </c>
      <c r="H39" s="9">
        <v>2</v>
      </c>
      <c r="I39" s="10">
        <v>27</v>
      </c>
      <c r="J39" s="11">
        <v>2</v>
      </c>
      <c r="K39" s="8"/>
      <c r="L39" s="8"/>
      <c r="M39" s="8"/>
      <c r="N39" s="8"/>
      <c r="O39" s="8"/>
      <c r="S39" s="7">
        <f>V39/3</f>
        <v>27.666666666666668</v>
      </c>
      <c r="T39" s="7">
        <f>S39/3</f>
        <v>9.2222222222222232</v>
      </c>
      <c r="V39" s="6">
        <f t="shared" si="2"/>
        <v>83</v>
      </c>
    </row>
    <row r="40" spans="2:22" ht="15">
      <c r="B40" s="2"/>
      <c r="M40" s="3"/>
      <c r="N40" s="3"/>
    </row>
    <row r="41" spans="2:22" ht="15">
      <c r="B41" s="5">
        <v>1</v>
      </c>
      <c r="C41" s="4" t="s">
        <v>34</v>
      </c>
      <c r="N41" s="3"/>
    </row>
    <row r="42" spans="2:22" ht="15">
      <c r="B42" s="2"/>
    </row>
    <row r="44" spans="2:22">
      <c r="U44" s="1"/>
    </row>
  </sheetData>
  <sheetProtection selectLockedCells="1" selectUnlockedCells="1"/>
  <mergeCells count="27">
    <mergeCell ref="S14:S16"/>
    <mergeCell ref="T14:T16"/>
    <mergeCell ref="Y2:Y3"/>
    <mergeCell ref="X2:X3"/>
    <mergeCell ref="J2:J3"/>
    <mergeCell ref="K2:K3"/>
    <mergeCell ref="L2:L3"/>
    <mergeCell ref="N2:N3"/>
    <mergeCell ref="O2:O3"/>
    <mergeCell ref="AA2:AA3"/>
    <mergeCell ref="AB2:AB3"/>
    <mergeCell ref="P2:P3"/>
    <mergeCell ref="Q2:Q3"/>
    <mergeCell ref="R2:R3"/>
    <mergeCell ref="V2:V3"/>
    <mergeCell ref="W2:W3"/>
    <mergeCell ref="S1:S3"/>
    <mergeCell ref="T1:T3"/>
    <mergeCell ref="G2:G3"/>
    <mergeCell ref="H2:H3"/>
    <mergeCell ref="I2:I3"/>
    <mergeCell ref="M2:M3"/>
    <mergeCell ref="B2:B3"/>
    <mergeCell ref="C2:C3"/>
    <mergeCell ref="D2:D3"/>
    <mergeCell ref="E2:E3"/>
    <mergeCell ref="F2:F3"/>
  </mergeCells>
  <pageMargins left="0.23622047244094491" right="0.23622047244094491" top="0.74803149606299213" bottom="0.74803149606299213" header="0.31496062992125984" footer="0.31496062992125984"/>
  <pageSetup paperSize="9" scale="83" orientation="landscape" useFirstPageNumber="1" horizontalDpi="300" verticalDpi="300" r:id="rId1"/>
  <headerFooter alignWithMargins="0">
    <oddHeader>&amp;C&amp;A</oddHeader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B1:B7"/>
  <sheetViews>
    <sheetView workbookViewId="0">
      <selection activeCell="E5" sqref="E5"/>
    </sheetView>
  </sheetViews>
  <sheetFormatPr defaultRowHeight="12.75"/>
  <cols>
    <col min="2" max="2" width="137.42578125" customWidth="1"/>
  </cols>
  <sheetData>
    <row r="1" spans="2:2">
      <c r="B1" t="s">
        <v>28</v>
      </c>
    </row>
    <row r="2" spans="2:2" ht="0.75" customHeight="1"/>
    <row r="3" spans="2:2" ht="258" customHeight="1">
      <c r="B3" s="58" t="s">
        <v>30</v>
      </c>
    </row>
    <row r="4" spans="2:2" ht="42.75" customHeight="1">
      <c r="B4" s="58" t="s">
        <v>31</v>
      </c>
    </row>
    <row r="5" spans="2:2" ht="255">
      <c r="B5" s="58" t="s">
        <v>32</v>
      </c>
    </row>
    <row r="6" spans="2:2" ht="25.5">
      <c r="B6" s="58" t="s">
        <v>33</v>
      </c>
    </row>
    <row r="7" spans="2:2">
      <c r="B7" s="59" t="s">
        <v>29</v>
      </c>
    </row>
  </sheetData>
  <hyperlinks>
    <hyperlink ref="B7" r:id="rId1" location="p4982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Zakresy nazwane</vt:lpstr>
      </vt:variant>
      <vt:variant>
        <vt:i4>3</vt:i4>
      </vt:variant>
    </vt:vector>
  </HeadingPairs>
  <TitlesOfParts>
    <vt:vector size="8" baseType="lpstr">
      <vt:lpstr>WYNIKI</vt:lpstr>
      <vt:lpstr>227 KKRka 11.11.2024</vt:lpstr>
      <vt:lpstr>226 KKRka 10.11.24</vt:lpstr>
      <vt:lpstr>225 KKRka 03.11.24</vt:lpstr>
      <vt:lpstr>Zasady</vt:lpstr>
      <vt:lpstr>'225 KKRka 03.11.24'!Obszar_wydruku</vt:lpstr>
      <vt:lpstr>'226 KKRka 10.11.24'!Obszar_wydruku</vt:lpstr>
      <vt:lpstr>'227 KKRka 11.11.2024'!Obszar_wydruku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Użytkownik systemu Windows</cp:lastModifiedBy>
  <dcterms:created xsi:type="dcterms:W3CDTF">2024-11-02T14:38:27Z</dcterms:created>
  <dcterms:modified xsi:type="dcterms:W3CDTF">2025-01-07T09:33:06Z</dcterms:modified>
</cp:coreProperties>
</file>