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950" yWindow="3255" windowWidth="14805" windowHeight="8010"/>
  </bookViews>
  <sheets>
    <sheet name="237 Październik" sheetId="42" r:id="rId1"/>
    <sheet name="236 Wrzesień" sheetId="41" r:id="rId2"/>
    <sheet name="235 Sierpień" sheetId="37" r:id="rId3"/>
    <sheet name="234 Lipiec" sheetId="36" r:id="rId4"/>
    <sheet name="233 Czerwiec" sheetId="35" r:id="rId5"/>
    <sheet name="232 Maj" sheetId="38" r:id="rId6"/>
    <sheet name="231 Kwiecień" sheetId="39" r:id="rId7"/>
    <sheet name="230 Marzec" sheetId="40" r:id="rId8"/>
    <sheet name="229 Luty" sheetId="34" r:id="rId9"/>
    <sheet name="228 Styczeń" sheetId="33" r:id="rId10"/>
  </sheets>
  <definedNames>
    <definedName name="_xlnm.Print_Area" localSheetId="0">'237 Październik'!$B$2:$AM$23</definedName>
  </definedNames>
  <calcPr calcId="124519"/>
</workbook>
</file>

<file path=xl/calcChain.xml><?xml version="1.0" encoding="utf-8"?>
<calcChain xmlns="http://schemas.openxmlformats.org/spreadsheetml/2006/main">
  <c r="AA43" i="42"/>
  <c r="V43"/>
  <c r="X43" s="1"/>
  <c r="D43"/>
  <c r="AA42"/>
  <c r="V42"/>
  <c r="X42" s="1"/>
  <c r="D42"/>
  <c r="AA40"/>
  <c r="V40"/>
  <c r="X40" s="1"/>
  <c r="D40"/>
  <c r="AA39"/>
  <c r="V39"/>
  <c r="X39" s="1"/>
  <c r="D39"/>
  <c r="K37"/>
  <c r="I37"/>
  <c r="AA37" s="1"/>
  <c r="D37"/>
  <c r="K36"/>
  <c r="I36"/>
  <c r="AA36" s="1"/>
  <c r="D36"/>
  <c r="AA34"/>
  <c r="V34"/>
  <c r="X34" s="1"/>
  <c r="D34"/>
  <c r="AA33"/>
  <c r="V33"/>
  <c r="X33" s="1"/>
  <c r="D33"/>
  <c r="AA31"/>
  <c r="V31"/>
  <c r="X31" s="1"/>
  <c r="D31"/>
  <c r="AA30"/>
  <c r="V30"/>
  <c r="X30" s="1"/>
  <c r="D30"/>
  <c r="AA28"/>
  <c r="V28"/>
  <c r="X28" s="1"/>
  <c r="D28"/>
  <c r="AA27"/>
  <c r="V27"/>
  <c r="X27" s="1"/>
  <c r="D27"/>
  <c r="AA25"/>
  <c r="V25"/>
  <c r="X25" s="1"/>
  <c r="D25"/>
  <c r="AA24"/>
  <c r="V24"/>
  <c r="X24" s="1"/>
  <c r="D24"/>
  <c r="AN11"/>
  <c r="AD11"/>
  <c r="AC11"/>
  <c r="AB11"/>
  <c r="G11"/>
  <c r="AO11" s="1"/>
  <c r="AO10"/>
  <c r="AF11" s="1"/>
  <c r="AG11" s="1"/>
  <c r="AN10"/>
  <c r="AD10"/>
  <c r="AC10"/>
  <c r="AB10"/>
  <c r="V10"/>
  <c r="X10" s="1"/>
  <c r="G10"/>
  <c r="AN9"/>
  <c r="AD9"/>
  <c r="AC9"/>
  <c r="AB9"/>
  <c r="G9"/>
  <c r="AO9" s="1"/>
  <c r="AO8"/>
  <c r="AF9" s="1"/>
  <c r="AG9" s="1"/>
  <c r="AN8"/>
  <c r="AD8"/>
  <c r="AC8"/>
  <c r="AB8"/>
  <c r="V8"/>
  <c r="X8" s="1"/>
  <c r="G8"/>
  <c r="AN7"/>
  <c r="AB7"/>
  <c r="V7"/>
  <c r="X7" s="1"/>
  <c r="G7"/>
  <c r="AO7" s="1"/>
  <c r="AP7" s="1"/>
  <c r="AQ7" s="1"/>
  <c r="AO6"/>
  <c r="AP6" s="1"/>
  <c r="AQ6" s="1"/>
  <c r="AN6"/>
  <c r="AB6"/>
  <c r="V6"/>
  <c r="X6" s="1"/>
  <c r="G6"/>
  <c r="AO5"/>
  <c r="AP5" s="1"/>
  <c r="AQ5" s="1"/>
  <c r="AN5"/>
  <c r="AD5"/>
  <c r="AC5"/>
  <c r="AB5"/>
  <c r="V5"/>
  <c r="X5" s="1"/>
  <c r="G5"/>
  <c r="AO4"/>
  <c r="AP4" s="1"/>
  <c r="AQ4" s="1"/>
  <c r="AN4"/>
  <c r="AD4"/>
  <c r="AC4"/>
  <c r="AB4"/>
  <c r="V4"/>
  <c r="X4" s="1"/>
  <c r="G4"/>
  <c r="F53" i="41"/>
  <c r="F52"/>
  <c r="F51"/>
  <c r="F50"/>
  <c r="F49"/>
  <c r="F48"/>
  <c r="F47"/>
  <c r="F46"/>
  <c r="F45"/>
  <c r="F44"/>
  <c r="F43"/>
  <c r="F42"/>
  <c r="F41"/>
  <c r="F40"/>
  <c r="S34"/>
  <c r="R34"/>
  <c r="Q34"/>
  <c r="Q53" s="1"/>
  <c r="P34"/>
  <c r="O34"/>
  <c r="N34"/>
  <c r="M34"/>
  <c r="M53" s="1"/>
  <c r="L34"/>
  <c r="K34"/>
  <c r="J34"/>
  <c r="I34"/>
  <c r="I53" s="1"/>
  <c r="H34"/>
  <c r="S33"/>
  <c r="R33"/>
  <c r="Q33"/>
  <c r="Q52" s="1"/>
  <c r="P33"/>
  <c r="O33"/>
  <c r="N33"/>
  <c r="M33"/>
  <c r="M52" s="1"/>
  <c r="L33"/>
  <c r="K33"/>
  <c r="J33"/>
  <c r="I33"/>
  <c r="I52" s="1"/>
  <c r="H33"/>
  <c r="S32"/>
  <c r="R32"/>
  <c r="Q32"/>
  <c r="Q51" s="1"/>
  <c r="P32"/>
  <c r="O32"/>
  <c r="N32"/>
  <c r="M32"/>
  <c r="M51" s="1"/>
  <c r="L32"/>
  <c r="K32"/>
  <c r="J32"/>
  <c r="I32"/>
  <c r="I51" s="1"/>
  <c r="H32"/>
  <c r="T31"/>
  <c r="S31"/>
  <c r="R31"/>
  <c r="Q31"/>
  <c r="Q50" s="1"/>
  <c r="P31"/>
  <c r="O31"/>
  <c r="N31"/>
  <c r="M31"/>
  <c r="M50" s="1"/>
  <c r="L31"/>
  <c r="K31"/>
  <c r="J31"/>
  <c r="I31"/>
  <c r="I50" s="1"/>
  <c r="H31"/>
  <c r="S30"/>
  <c r="R30"/>
  <c r="R49" s="1"/>
  <c r="Q30"/>
  <c r="Q49" s="1"/>
  <c r="P30"/>
  <c r="O30"/>
  <c r="N30"/>
  <c r="N49" s="1"/>
  <c r="M30"/>
  <c r="M49" s="1"/>
  <c r="L30"/>
  <c r="K30"/>
  <c r="J30"/>
  <c r="I30"/>
  <c r="I49" s="1"/>
  <c r="H30"/>
  <c r="S29"/>
  <c r="R29"/>
  <c r="R48" s="1"/>
  <c r="Q29"/>
  <c r="Q48" s="1"/>
  <c r="P29"/>
  <c r="O29"/>
  <c r="N29"/>
  <c r="N48" s="1"/>
  <c r="M29"/>
  <c r="M48" s="1"/>
  <c r="L29"/>
  <c r="K29"/>
  <c r="J29"/>
  <c r="I29"/>
  <c r="I48" s="1"/>
  <c r="H29"/>
  <c r="S28"/>
  <c r="R28"/>
  <c r="R47" s="1"/>
  <c r="Q28"/>
  <c r="Q47" s="1"/>
  <c r="P28"/>
  <c r="O28"/>
  <c r="N28"/>
  <c r="N47" s="1"/>
  <c r="M28"/>
  <c r="M47" s="1"/>
  <c r="L28"/>
  <c r="K28"/>
  <c r="J28"/>
  <c r="I28"/>
  <c r="I47" s="1"/>
  <c r="H28"/>
  <c r="T27"/>
  <c r="S27"/>
  <c r="R27"/>
  <c r="Q27"/>
  <c r="P27"/>
  <c r="O27"/>
  <c r="N27"/>
  <c r="M27"/>
  <c r="L27"/>
  <c r="K27"/>
  <c r="J27"/>
  <c r="I27"/>
  <c r="H27"/>
  <c r="S26"/>
  <c r="R26"/>
  <c r="R45" s="1"/>
  <c r="Q26"/>
  <c r="P26"/>
  <c r="O26"/>
  <c r="N26"/>
  <c r="N45" s="1"/>
  <c r="M26"/>
  <c r="L26"/>
  <c r="K26"/>
  <c r="J26"/>
  <c r="I26"/>
  <c r="H26"/>
  <c r="S25"/>
  <c r="R25"/>
  <c r="R44" s="1"/>
  <c r="Q25"/>
  <c r="P25"/>
  <c r="O25"/>
  <c r="N25"/>
  <c r="N44" s="1"/>
  <c r="M25"/>
  <c r="L25"/>
  <c r="K25"/>
  <c r="J25"/>
  <c r="I25"/>
  <c r="H25"/>
  <c r="S24"/>
  <c r="R24"/>
  <c r="R43" s="1"/>
  <c r="Q24"/>
  <c r="P24"/>
  <c r="O24"/>
  <c r="N24"/>
  <c r="N43" s="1"/>
  <c r="M24"/>
  <c r="L24"/>
  <c r="K24"/>
  <c r="J24"/>
  <c r="I24"/>
  <c r="I43" s="1"/>
  <c r="H24"/>
  <c r="T23"/>
  <c r="S23"/>
  <c r="R23"/>
  <c r="Q23"/>
  <c r="P23"/>
  <c r="O23"/>
  <c r="N23"/>
  <c r="M23"/>
  <c r="L23"/>
  <c r="L35" s="1"/>
  <c r="K23"/>
  <c r="J23"/>
  <c r="I23"/>
  <c r="H23"/>
  <c r="S22"/>
  <c r="R22"/>
  <c r="Q22"/>
  <c r="P22"/>
  <c r="O22"/>
  <c r="N22"/>
  <c r="M22"/>
  <c r="L22"/>
  <c r="K22"/>
  <c r="J22"/>
  <c r="I22"/>
  <c r="H22"/>
  <c r="S21"/>
  <c r="R21"/>
  <c r="R35" s="1"/>
  <c r="Q21"/>
  <c r="Q35" s="1"/>
  <c r="P21"/>
  <c r="O21"/>
  <c r="N21"/>
  <c r="N35" s="1"/>
  <c r="M21"/>
  <c r="M35" s="1"/>
  <c r="L21"/>
  <c r="L40" s="1"/>
  <c r="K21"/>
  <c r="J21"/>
  <c r="I21"/>
  <c r="I35" s="1"/>
  <c r="H21"/>
  <c r="T16"/>
  <c r="T34" s="1"/>
  <c r="F16"/>
  <c r="AI16" s="1"/>
  <c r="AF15"/>
  <c r="AB15"/>
  <c r="AC15" s="1"/>
  <c r="T15"/>
  <c r="T33" s="1"/>
  <c r="F15"/>
  <c r="AG15" s="1"/>
  <c r="T14"/>
  <c r="T32" s="1"/>
  <c r="F14"/>
  <c r="AI14" s="1"/>
  <c r="AF13"/>
  <c r="AB13"/>
  <c r="AC13" s="1"/>
  <c r="T13"/>
  <c r="F13"/>
  <c r="AG13" s="1"/>
  <c r="T12"/>
  <c r="T30" s="1"/>
  <c r="F12"/>
  <c r="AI12" s="1"/>
  <c r="AF11"/>
  <c r="AB11"/>
  <c r="AC11" s="1"/>
  <c r="T11"/>
  <c r="T29" s="1"/>
  <c r="F11"/>
  <c r="AG11" s="1"/>
  <c r="T10"/>
  <c r="T28" s="1"/>
  <c r="F10"/>
  <c r="AI10" s="1"/>
  <c r="AF9"/>
  <c r="AB9"/>
  <c r="AC9" s="1"/>
  <c r="T9"/>
  <c r="F9"/>
  <c r="AG9" s="1"/>
  <c r="T8"/>
  <c r="T26" s="1"/>
  <c r="F8"/>
  <c r="AI8" s="1"/>
  <c r="AF7"/>
  <c r="AB7"/>
  <c r="AC7" s="1"/>
  <c r="T7"/>
  <c r="T25" s="1"/>
  <c r="F7"/>
  <c r="AG7" s="1"/>
  <c r="T6"/>
  <c r="T24" s="1"/>
  <c r="F6"/>
  <c r="AI6" s="1"/>
  <c r="AF5"/>
  <c r="AB5"/>
  <c r="AC5" s="1"/>
  <c r="T5"/>
  <c r="F5"/>
  <c r="AG5" s="1"/>
  <c r="T4"/>
  <c r="T22" s="1"/>
  <c r="F4"/>
  <c r="AI4" s="1"/>
  <c r="AB3"/>
  <c r="AC3" s="1"/>
  <c r="T3"/>
  <c r="T21" s="1"/>
  <c r="F3"/>
  <c r="AH3" s="1"/>
  <c r="E32" i="40"/>
  <c r="E31"/>
  <c r="E30"/>
  <c r="E29"/>
  <c r="E28"/>
  <c r="E27"/>
  <c r="E26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E9"/>
  <c r="E8"/>
  <c r="E7"/>
  <c r="E6"/>
  <c r="E5"/>
  <c r="E4"/>
  <c r="E3"/>
  <c r="AE1" i="39"/>
  <c r="E29"/>
  <c r="E28"/>
  <c r="E27"/>
  <c r="E26"/>
  <c r="E25"/>
  <c r="E24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L14"/>
  <c r="K14"/>
  <c r="J14"/>
  <c r="I14"/>
  <c r="H14"/>
  <c r="G14"/>
  <c r="F14"/>
  <c r="Q13"/>
  <c r="Q19" s="1"/>
  <c r="P13"/>
  <c r="O13"/>
  <c r="N13"/>
  <c r="N19" s="1"/>
  <c r="M13"/>
  <c r="M19" s="1"/>
  <c r="L13"/>
  <c r="K13"/>
  <c r="J13"/>
  <c r="J19" s="1"/>
  <c r="I13"/>
  <c r="I19" s="1"/>
  <c r="H13"/>
  <c r="G13"/>
  <c r="F13"/>
  <c r="F19" s="1"/>
  <c r="R8"/>
  <c r="E8" s="1"/>
  <c r="R7"/>
  <c r="R17" s="1"/>
  <c r="R6"/>
  <c r="E6" s="1"/>
  <c r="R5"/>
  <c r="R15" s="1"/>
  <c r="R4"/>
  <c r="E4" s="1"/>
  <c r="R3"/>
  <c r="R13" s="1"/>
  <c r="E35" i="38"/>
  <c r="E34"/>
  <c r="E33"/>
  <c r="E32"/>
  <c r="E31"/>
  <c r="E30"/>
  <c r="E29"/>
  <c r="E28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Q23" s="1"/>
  <c r="P15"/>
  <c r="O15"/>
  <c r="N15"/>
  <c r="M15"/>
  <c r="L15"/>
  <c r="K15"/>
  <c r="J15"/>
  <c r="J23" s="1"/>
  <c r="I15"/>
  <c r="I23" s="1"/>
  <c r="H15"/>
  <c r="G15"/>
  <c r="F15"/>
  <c r="F23" s="1"/>
  <c r="R22"/>
  <c r="R21"/>
  <c r="R20"/>
  <c r="R19"/>
  <c r="R18"/>
  <c r="R17"/>
  <c r="R16"/>
  <c r="R15"/>
  <c r="AF10" i="42" l="1"/>
  <c r="AG10" s="1"/>
  <c r="AP9"/>
  <c r="AQ9" s="1"/>
  <c r="AF7"/>
  <c r="AG7" s="1"/>
  <c r="AC7"/>
  <c r="AD7" s="1"/>
  <c r="V36"/>
  <c r="X36" s="1"/>
  <c r="V37"/>
  <c r="X37" s="1"/>
  <c r="AF6"/>
  <c r="AG6" s="1"/>
  <c r="AC6"/>
  <c r="AD6" s="1"/>
  <c r="AP11"/>
  <c r="AQ11" s="1"/>
  <c r="AF8"/>
  <c r="AG8" s="1"/>
  <c r="AF4"/>
  <c r="AG4" s="1"/>
  <c r="AF5"/>
  <c r="AG5" s="1"/>
  <c r="AP8"/>
  <c r="AQ8" s="1"/>
  <c r="AP10"/>
  <c r="AQ10" s="1"/>
  <c r="V9"/>
  <c r="X9" s="1"/>
  <c r="V11"/>
  <c r="X11" s="1"/>
  <c r="L45" i="41"/>
  <c r="L41"/>
  <c r="L53"/>
  <c r="L47"/>
  <c r="L51"/>
  <c r="L49"/>
  <c r="L43"/>
  <c r="O41"/>
  <c r="N46"/>
  <c r="N50"/>
  <c r="N42"/>
  <c r="R50"/>
  <c r="R46"/>
  <c r="R42"/>
  <c r="S44"/>
  <c r="N41"/>
  <c r="R41"/>
  <c r="M43"/>
  <c r="Q43"/>
  <c r="I44"/>
  <c r="M44"/>
  <c r="Q44"/>
  <c r="I45"/>
  <c r="M45"/>
  <c r="Q45"/>
  <c r="I46"/>
  <c r="M46"/>
  <c r="Q46"/>
  <c r="L48"/>
  <c r="L50"/>
  <c r="P50"/>
  <c r="S51"/>
  <c r="T35"/>
  <c r="T44" s="1"/>
  <c r="O45"/>
  <c r="L52"/>
  <c r="T43"/>
  <c r="I41"/>
  <c r="M41"/>
  <c r="Q41"/>
  <c r="I42"/>
  <c r="M42"/>
  <c r="Q42"/>
  <c r="L44"/>
  <c r="L46"/>
  <c r="O48"/>
  <c r="S49"/>
  <c r="O50"/>
  <c r="N51"/>
  <c r="R51"/>
  <c r="N52"/>
  <c r="R52"/>
  <c r="N53"/>
  <c r="R53"/>
  <c r="AH6"/>
  <c r="AH8"/>
  <c r="AH10"/>
  <c r="AH12"/>
  <c r="AH16"/>
  <c r="P35"/>
  <c r="P48" s="1"/>
  <c r="N40"/>
  <c r="AI3"/>
  <c r="AG4"/>
  <c r="AE5"/>
  <c r="AI5"/>
  <c r="AG6"/>
  <c r="AE7"/>
  <c r="AI7"/>
  <c r="AG8"/>
  <c r="AE9"/>
  <c r="AI9"/>
  <c r="AG10"/>
  <c r="AE11"/>
  <c r="AI11"/>
  <c r="AG12"/>
  <c r="AE13"/>
  <c r="AI13"/>
  <c r="AG14"/>
  <c r="AE15"/>
  <c r="AI15"/>
  <c r="AG16"/>
  <c r="K35"/>
  <c r="K46" s="1"/>
  <c r="O35"/>
  <c r="O51" s="1"/>
  <c r="S35"/>
  <c r="S42" s="1"/>
  <c r="I40"/>
  <c r="M40"/>
  <c r="Q40"/>
  <c r="AH4"/>
  <c r="AH14"/>
  <c r="H35"/>
  <c r="R40"/>
  <c r="AB4"/>
  <c r="AC4" s="1"/>
  <c r="AF4"/>
  <c r="AD5"/>
  <c r="AH5"/>
  <c r="AB6"/>
  <c r="AC6" s="1"/>
  <c r="AF6"/>
  <c r="AD7"/>
  <c r="AH7"/>
  <c r="AB8"/>
  <c r="AC8" s="1"/>
  <c r="AF8"/>
  <c r="AD9"/>
  <c r="AH9"/>
  <c r="AB10"/>
  <c r="AC10" s="1"/>
  <c r="AF10"/>
  <c r="AD11"/>
  <c r="AH11"/>
  <c r="AB12"/>
  <c r="AC12" s="1"/>
  <c r="AF12"/>
  <c r="AD13"/>
  <c r="AH13"/>
  <c r="AB14"/>
  <c r="AC14" s="1"/>
  <c r="AF14"/>
  <c r="AD15"/>
  <c r="AH15"/>
  <c r="AB16"/>
  <c r="AC16" s="1"/>
  <c r="AF16"/>
  <c r="J35"/>
  <c r="J41" s="1"/>
  <c r="L42"/>
  <c r="AD4"/>
  <c r="AD6"/>
  <c r="AD8"/>
  <c r="AD10"/>
  <c r="AD12"/>
  <c r="AD14"/>
  <c r="AD16"/>
  <c r="AE4"/>
  <c r="AE6"/>
  <c r="AE8"/>
  <c r="AE10"/>
  <c r="AE12"/>
  <c r="AE14"/>
  <c r="AE16"/>
  <c r="H21" i="40"/>
  <c r="H28" s="1"/>
  <c r="L21"/>
  <c r="L28" s="1"/>
  <c r="G21"/>
  <c r="G30" s="1"/>
  <c r="K21"/>
  <c r="K29" s="1"/>
  <c r="L29"/>
  <c r="F21"/>
  <c r="F32" s="1"/>
  <c r="G31"/>
  <c r="N21"/>
  <c r="N30" s="1"/>
  <c r="I21"/>
  <c r="I31" s="1"/>
  <c r="M21"/>
  <c r="M27" s="1"/>
  <c r="J21"/>
  <c r="J30" s="1"/>
  <c r="AD4" i="39"/>
  <c r="AE4"/>
  <c r="X4"/>
  <c r="Y4" s="1"/>
  <c r="AD8"/>
  <c r="AE8"/>
  <c r="X8"/>
  <c r="Y8" s="1"/>
  <c r="F25"/>
  <c r="J25"/>
  <c r="N25"/>
  <c r="F26"/>
  <c r="J26"/>
  <c r="N26"/>
  <c r="F27"/>
  <c r="J27"/>
  <c r="N27"/>
  <c r="F28"/>
  <c r="J28"/>
  <c r="N28"/>
  <c r="F29"/>
  <c r="J29"/>
  <c r="N29"/>
  <c r="AD6"/>
  <c r="AE6"/>
  <c r="X6"/>
  <c r="Y6" s="1"/>
  <c r="I25"/>
  <c r="M25"/>
  <c r="Q25"/>
  <c r="I26"/>
  <c r="M26"/>
  <c r="Q26"/>
  <c r="I27"/>
  <c r="M27"/>
  <c r="Q27"/>
  <c r="I28"/>
  <c r="M28"/>
  <c r="Q28"/>
  <c r="I29"/>
  <c r="M29"/>
  <c r="Q29"/>
  <c r="R16"/>
  <c r="H19"/>
  <c r="L19"/>
  <c r="L24" s="1"/>
  <c r="P19"/>
  <c r="P29" s="1"/>
  <c r="F24"/>
  <c r="J24"/>
  <c r="N24"/>
  <c r="E3"/>
  <c r="AC6" s="1"/>
  <c r="E5"/>
  <c r="Z5" s="1"/>
  <c r="E7"/>
  <c r="G19"/>
  <c r="K19"/>
  <c r="K26" s="1"/>
  <c r="O19"/>
  <c r="O25" s="1"/>
  <c r="I24"/>
  <c r="M24"/>
  <c r="Q24"/>
  <c r="R14"/>
  <c r="R18"/>
  <c r="M23" i="38"/>
  <c r="M32" s="1"/>
  <c r="N23"/>
  <c r="N29" s="1"/>
  <c r="E6"/>
  <c r="Y6" s="1"/>
  <c r="E8"/>
  <c r="Y8" s="1"/>
  <c r="E10"/>
  <c r="Y10" s="1"/>
  <c r="E4"/>
  <c r="Y4" s="1"/>
  <c r="F29"/>
  <c r="J29"/>
  <c r="F30"/>
  <c r="J30"/>
  <c r="F31"/>
  <c r="J31"/>
  <c r="F32"/>
  <c r="J32"/>
  <c r="F33"/>
  <c r="J33"/>
  <c r="F34"/>
  <c r="J34"/>
  <c r="F35"/>
  <c r="J35"/>
  <c r="R23"/>
  <c r="R29" s="1"/>
  <c r="I29"/>
  <c r="Q29"/>
  <c r="I30"/>
  <c r="Q30"/>
  <c r="I31"/>
  <c r="Q31"/>
  <c r="I32"/>
  <c r="Q32"/>
  <c r="I33"/>
  <c r="Q33"/>
  <c r="I34"/>
  <c r="Q34"/>
  <c r="I35"/>
  <c r="Q35"/>
  <c r="H23"/>
  <c r="H32" s="1"/>
  <c r="L23"/>
  <c r="L29" s="1"/>
  <c r="P23"/>
  <c r="P34" s="1"/>
  <c r="F28"/>
  <c r="J28"/>
  <c r="E5"/>
  <c r="E7"/>
  <c r="E9"/>
  <c r="G23"/>
  <c r="G33" s="1"/>
  <c r="K23"/>
  <c r="K30" s="1"/>
  <c r="O23"/>
  <c r="O35" s="1"/>
  <c r="I28"/>
  <c r="Q28"/>
  <c r="E3"/>
  <c r="E38" i="37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6"/>
  <c r="Q16"/>
  <c r="P16"/>
  <c r="P25" s="1"/>
  <c r="O16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E10"/>
  <c r="AD10" s="1"/>
  <c r="R9"/>
  <c r="R22" s="1"/>
  <c r="R8"/>
  <c r="R21" s="1"/>
  <c r="E8"/>
  <c r="AD8" s="1"/>
  <c r="R7"/>
  <c r="E7" s="1"/>
  <c r="R6"/>
  <c r="R19" s="1"/>
  <c r="E6"/>
  <c r="Z6" s="1"/>
  <c r="AC5"/>
  <c r="AB5"/>
  <c r="Y5"/>
  <c r="X5"/>
  <c r="R5"/>
  <c r="R18" s="1"/>
  <c r="E5"/>
  <c r="AD5" s="1"/>
  <c r="R4"/>
  <c r="R17" s="1"/>
  <c r="Y3"/>
  <c r="X3"/>
  <c r="R3"/>
  <c r="E3"/>
  <c r="AD3" s="1"/>
  <c r="E59" i="36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R36"/>
  <c r="Q36"/>
  <c r="P36"/>
  <c r="O36"/>
  <c r="N36"/>
  <c r="N57" s="1"/>
  <c r="M36"/>
  <c r="L36"/>
  <c r="K36"/>
  <c r="J36"/>
  <c r="J57" s="1"/>
  <c r="I36"/>
  <c r="H36"/>
  <c r="G36"/>
  <c r="F36"/>
  <c r="F57" s="1"/>
  <c r="Q35"/>
  <c r="P35"/>
  <c r="O35"/>
  <c r="N35"/>
  <c r="M35"/>
  <c r="L35"/>
  <c r="K35"/>
  <c r="J35"/>
  <c r="I35"/>
  <c r="H35"/>
  <c r="G35"/>
  <c r="F35"/>
  <c r="Q34"/>
  <c r="P34"/>
  <c r="O34"/>
  <c r="N34"/>
  <c r="N55" s="1"/>
  <c r="M34"/>
  <c r="L34"/>
  <c r="K34"/>
  <c r="J34"/>
  <c r="J55" s="1"/>
  <c r="I34"/>
  <c r="H34"/>
  <c r="G34"/>
  <c r="F34"/>
  <c r="F55" s="1"/>
  <c r="Q33"/>
  <c r="P33"/>
  <c r="O33"/>
  <c r="N33"/>
  <c r="N54" s="1"/>
  <c r="M33"/>
  <c r="L33"/>
  <c r="K33"/>
  <c r="J33"/>
  <c r="J54" s="1"/>
  <c r="I33"/>
  <c r="H33"/>
  <c r="G33"/>
  <c r="F33"/>
  <c r="F54" s="1"/>
  <c r="R32"/>
  <c r="Q32"/>
  <c r="P32"/>
  <c r="O32"/>
  <c r="O53" s="1"/>
  <c r="N32"/>
  <c r="M32"/>
  <c r="L32"/>
  <c r="K32"/>
  <c r="K53" s="1"/>
  <c r="J32"/>
  <c r="I32"/>
  <c r="H32"/>
  <c r="G32"/>
  <c r="G53" s="1"/>
  <c r="F32"/>
  <c r="Q31"/>
  <c r="P31"/>
  <c r="O31"/>
  <c r="O52" s="1"/>
  <c r="N31"/>
  <c r="M31"/>
  <c r="L31"/>
  <c r="K31"/>
  <c r="K52" s="1"/>
  <c r="J31"/>
  <c r="I31"/>
  <c r="H31"/>
  <c r="G31"/>
  <c r="G52" s="1"/>
  <c r="F31"/>
  <c r="Q30"/>
  <c r="P30"/>
  <c r="O30"/>
  <c r="N30"/>
  <c r="M30"/>
  <c r="L30"/>
  <c r="K30"/>
  <c r="J30"/>
  <c r="I30"/>
  <c r="H30"/>
  <c r="G30"/>
  <c r="F30"/>
  <c r="Q29"/>
  <c r="P29"/>
  <c r="O29"/>
  <c r="O50" s="1"/>
  <c r="N29"/>
  <c r="M29"/>
  <c r="L29"/>
  <c r="K29"/>
  <c r="K50" s="1"/>
  <c r="J29"/>
  <c r="I29"/>
  <c r="H29"/>
  <c r="G29"/>
  <c r="G50" s="1"/>
  <c r="F29"/>
  <c r="R28"/>
  <c r="Q28"/>
  <c r="P28"/>
  <c r="O28"/>
  <c r="N28"/>
  <c r="M28"/>
  <c r="L28"/>
  <c r="K28"/>
  <c r="J28"/>
  <c r="I28"/>
  <c r="H28"/>
  <c r="G28"/>
  <c r="F28"/>
  <c r="Q27"/>
  <c r="P27"/>
  <c r="P48" s="1"/>
  <c r="O27"/>
  <c r="N27"/>
  <c r="M27"/>
  <c r="L27"/>
  <c r="L48" s="1"/>
  <c r="K27"/>
  <c r="J27"/>
  <c r="I27"/>
  <c r="H27"/>
  <c r="H48" s="1"/>
  <c r="G27"/>
  <c r="F27"/>
  <c r="Q26"/>
  <c r="P26"/>
  <c r="P47" s="1"/>
  <c r="O26"/>
  <c r="N26"/>
  <c r="M26"/>
  <c r="L26"/>
  <c r="L47" s="1"/>
  <c r="K26"/>
  <c r="J26"/>
  <c r="I26"/>
  <c r="H26"/>
  <c r="H47" s="1"/>
  <c r="G26"/>
  <c r="F26"/>
  <c r="Q25"/>
  <c r="P25"/>
  <c r="P46" s="1"/>
  <c r="O25"/>
  <c r="N25"/>
  <c r="M25"/>
  <c r="L25"/>
  <c r="L46" s="1"/>
  <c r="K25"/>
  <c r="J25"/>
  <c r="I25"/>
  <c r="H25"/>
  <c r="H46" s="1"/>
  <c r="G25"/>
  <c r="F25"/>
  <c r="R24"/>
  <c r="Q24"/>
  <c r="P24"/>
  <c r="O24"/>
  <c r="N24"/>
  <c r="M24"/>
  <c r="L24"/>
  <c r="K24"/>
  <c r="J24"/>
  <c r="I24"/>
  <c r="H24"/>
  <c r="G24"/>
  <c r="F24"/>
  <c r="Q23"/>
  <c r="Q39" s="1"/>
  <c r="P23"/>
  <c r="P39" s="1"/>
  <c r="O23"/>
  <c r="O39" s="1"/>
  <c r="N23"/>
  <c r="N39" s="1"/>
  <c r="M23"/>
  <c r="M39" s="1"/>
  <c r="L23"/>
  <c r="L39" s="1"/>
  <c r="K23"/>
  <c r="K39" s="1"/>
  <c r="J23"/>
  <c r="J39" s="1"/>
  <c r="I23"/>
  <c r="I39" s="1"/>
  <c r="H23"/>
  <c r="H39" s="1"/>
  <c r="G23"/>
  <c r="G39" s="1"/>
  <c r="F23"/>
  <c r="F39" s="1"/>
  <c r="R18"/>
  <c r="R38" s="1"/>
  <c r="E18"/>
  <c r="R17"/>
  <c r="R37" s="1"/>
  <c r="R16"/>
  <c r="E16"/>
  <c r="AD16" s="1"/>
  <c r="R15"/>
  <c r="R35" s="1"/>
  <c r="R14"/>
  <c r="R34" s="1"/>
  <c r="E14"/>
  <c r="AD14" s="1"/>
  <c r="R13"/>
  <c r="R33" s="1"/>
  <c r="R12"/>
  <c r="E12"/>
  <c r="AD12" s="1"/>
  <c r="R11"/>
  <c r="R31" s="1"/>
  <c r="R10"/>
  <c r="R30" s="1"/>
  <c r="E10"/>
  <c r="R9"/>
  <c r="R29" s="1"/>
  <c r="R8"/>
  <c r="E8"/>
  <c r="AD8" s="1"/>
  <c r="R7"/>
  <c r="R27" s="1"/>
  <c r="R6"/>
  <c r="R26" s="1"/>
  <c r="E6"/>
  <c r="AD6" s="1"/>
  <c r="R5"/>
  <c r="R25" s="1"/>
  <c r="R4"/>
  <c r="E4"/>
  <c r="AD4" s="1"/>
  <c r="R3"/>
  <c r="R23" s="1"/>
  <c r="E61" i="35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Q40" s="1"/>
  <c r="P24"/>
  <c r="O24"/>
  <c r="N24"/>
  <c r="N40" s="1"/>
  <c r="N61" s="1"/>
  <c r="M24"/>
  <c r="L24"/>
  <c r="K24"/>
  <c r="J24"/>
  <c r="J40" s="1"/>
  <c r="J61" s="1"/>
  <c r="I24"/>
  <c r="H24"/>
  <c r="G24"/>
  <c r="G40" s="1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13"/>
  <c r="R34" s="1"/>
  <c r="R12"/>
  <c r="E12" s="1"/>
  <c r="R11"/>
  <c r="R32" s="1"/>
  <c r="R10"/>
  <c r="E10" s="1"/>
  <c r="R9"/>
  <c r="R30" s="1"/>
  <c r="R8"/>
  <c r="E8" s="1"/>
  <c r="R7"/>
  <c r="R28" s="1"/>
  <c r="R6"/>
  <c r="E6" s="1"/>
  <c r="R5"/>
  <c r="R26" s="1"/>
  <c r="R4"/>
  <c r="E4" s="1"/>
  <c r="R3"/>
  <c r="R24" s="1"/>
  <c r="H49" i="41" l="1"/>
  <c r="H43"/>
  <c r="H51"/>
  <c r="H53"/>
  <c r="H47"/>
  <c r="H45"/>
  <c r="H41"/>
  <c r="K50"/>
  <c r="S48"/>
  <c r="O47"/>
  <c r="H44"/>
  <c r="T47"/>
  <c r="H52"/>
  <c r="K42"/>
  <c r="T48"/>
  <c r="O46"/>
  <c r="P40"/>
  <c r="O53"/>
  <c r="K52"/>
  <c r="T50"/>
  <c r="O40"/>
  <c r="S45"/>
  <c r="T42"/>
  <c r="O42"/>
  <c r="T45"/>
  <c r="O44"/>
  <c r="J42"/>
  <c r="J50"/>
  <c r="J46"/>
  <c r="P53"/>
  <c r="P51"/>
  <c r="P47"/>
  <c r="P49"/>
  <c r="P45"/>
  <c r="P43"/>
  <c r="P41"/>
  <c r="J51"/>
  <c r="H46"/>
  <c r="J45"/>
  <c r="K41"/>
  <c r="T41"/>
  <c r="K53"/>
  <c r="T52"/>
  <c r="H42"/>
  <c r="J47"/>
  <c r="J53"/>
  <c r="K49"/>
  <c r="S47"/>
  <c r="P46"/>
  <c r="T51"/>
  <c r="J43"/>
  <c r="T53"/>
  <c r="J48"/>
  <c r="P42"/>
  <c r="S53"/>
  <c r="O52"/>
  <c r="K51"/>
  <c r="H50"/>
  <c r="S41"/>
  <c r="S46"/>
  <c r="O43"/>
  <c r="T49"/>
  <c r="K45"/>
  <c r="K47"/>
  <c r="J40"/>
  <c r="K43"/>
  <c r="J52"/>
  <c r="S50"/>
  <c r="O49"/>
  <c r="K48"/>
  <c r="T46"/>
  <c r="P44"/>
  <c r="P52"/>
  <c r="J44"/>
  <c r="S40"/>
  <c r="J49"/>
  <c r="S43"/>
  <c r="T40"/>
  <c r="S52"/>
  <c r="H48"/>
  <c r="K44"/>
  <c r="K40"/>
  <c r="H40"/>
  <c r="H32" i="40"/>
  <c r="L26"/>
  <c r="H27"/>
  <c r="H26"/>
  <c r="H29"/>
  <c r="H31"/>
  <c r="H30"/>
  <c r="L31"/>
  <c r="L27"/>
  <c r="K31"/>
  <c r="K30"/>
  <c r="F27"/>
  <c r="F26"/>
  <c r="G29"/>
  <c r="G27"/>
  <c r="G32"/>
  <c r="G28"/>
  <c r="G26"/>
  <c r="N32"/>
  <c r="K27"/>
  <c r="K32"/>
  <c r="K28"/>
  <c r="I27"/>
  <c r="J28"/>
  <c r="L30"/>
  <c r="L32"/>
  <c r="I29"/>
  <c r="K26"/>
  <c r="N26"/>
  <c r="F31"/>
  <c r="F29"/>
  <c r="I30"/>
  <c r="I32"/>
  <c r="F30"/>
  <c r="F28"/>
  <c r="J31"/>
  <c r="J29"/>
  <c r="J27"/>
  <c r="M30"/>
  <c r="N28"/>
  <c r="M32"/>
  <c r="N27"/>
  <c r="N31"/>
  <c r="N29"/>
  <c r="M28"/>
  <c r="M26"/>
  <c r="M29"/>
  <c r="J32"/>
  <c r="M31"/>
  <c r="J26"/>
  <c r="I28"/>
  <c r="I26"/>
  <c r="AA6" i="39"/>
  <c r="P26"/>
  <c r="AB8"/>
  <c r="AB4"/>
  <c r="P27"/>
  <c r="G27"/>
  <c r="L29"/>
  <c r="R19"/>
  <c r="R24" s="1"/>
  <c r="O24"/>
  <c r="P24"/>
  <c r="G29"/>
  <c r="P25"/>
  <c r="G28"/>
  <c r="Z8"/>
  <c r="AB7"/>
  <c r="X7"/>
  <c r="Y7" s="1"/>
  <c r="AC7"/>
  <c r="AD7"/>
  <c r="AE7"/>
  <c r="AA7"/>
  <c r="Z4"/>
  <c r="X3"/>
  <c r="Y3" s="1"/>
  <c r="AD3"/>
  <c r="AE3"/>
  <c r="K27"/>
  <c r="K25"/>
  <c r="O29"/>
  <c r="K24"/>
  <c r="L28"/>
  <c r="O28"/>
  <c r="G26"/>
  <c r="H28"/>
  <c r="L25"/>
  <c r="Z7"/>
  <c r="O27"/>
  <c r="G25"/>
  <c r="H29"/>
  <c r="L26"/>
  <c r="AC8"/>
  <c r="AA8"/>
  <c r="Z6"/>
  <c r="AB5"/>
  <c r="X5"/>
  <c r="Y5" s="1"/>
  <c r="AC5"/>
  <c r="AD5"/>
  <c r="AE5"/>
  <c r="AA5"/>
  <c r="H24"/>
  <c r="H25"/>
  <c r="L27"/>
  <c r="K29"/>
  <c r="O26"/>
  <c r="G24"/>
  <c r="P28"/>
  <c r="H26"/>
  <c r="AB6"/>
  <c r="K28"/>
  <c r="H27"/>
  <c r="AC4"/>
  <c r="AA4"/>
  <c r="V10" i="38"/>
  <c r="M31"/>
  <c r="M35"/>
  <c r="M34"/>
  <c r="M30"/>
  <c r="M28"/>
  <c r="M33"/>
  <c r="M29"/>
  <c r="V8"/>
  <c r="V6"/>
  <c r="N32"/>
  <c r="N28"/>
  <c r="N35"/>
  <c r="N31"/>
  <c r="N34"/>
  <c r="N30"/>
  <c r="S4"/>
  <c r="T4" s="1"/>
  <c r="N33"/>
  <c r="Z8"/>
  <c r="Z10"/>
  <c r="W10"/>
  <c r="S8"/>
  <c r="T8" s="1"/>
  <c r="Z6"/>
  <c r="S10"/>
  <c r="T10" s="1"/>
  <c r="S6"/>
  <c r="T6" s="1"/>
  <c r="Z4"/>
  <c r="R32"/>
  <c r="U4"/>
  <c r="S3"/>
  <c r="T3" s="1"/>
  <c r="Z3"/>
  <c r="Y3"/>
  <c r="X10"/>
  <c r="X8"/>
  <c r="X6"/>
  <c r="X4"/>
  <c r="U10"/>
  <c r="W9"/>
  <c r="S9"/>
  <c r="T9" s="1"/>
  <c r="X9"/>
  <c r="Y9"/>
  <c r="Z9"/>
  <c r="V9"/>
  <c r="U8"/>
  <c r="W7"/>
  <c r="S7"/>
  <c r="T7" s="1"/>
  <c r="X7"/>
  <c r="Y7"/>
  <c r="Z7"/>
  <c r="V7"/>
  <c r="U6"/>
  <c r="W5"/>
  <c r="S5"/>
  <c r="T5" s="1"/>
  <c r="X5"/>
  <c r="Y5"/>
  <c r="Z5"/>
  <c r="V5"/>
  <c r="K35"/>
  <c r="O32"/>
  <c r="G30"/>
  <c r="L34"/>
  <c r="P31"/>
  <c r="H29"/>
  <c r="O33"/>
  <c r="G31"/>
  <c r="K28"/>
  <c r="L35"/>
  <c r="P32"/>
  <c r="H30"/>
  <c r="R30"/>
  <c r="V4"/>
  <c r="U9"/>
  <c r="U7"/>
  <c r="U5"/>
  <c r="K33"/>
  <c r="O30"/>
  <c r="G28"/>
  <c r="H35"/>
  <c r="L32"/>
  <c r="P29"/>
  <c r="R28"/>
  <c r="K34"/>
  <c r="O31"/>
  <c r="G29"/>
  <c r="L33"/>
  <c r="P30"/>
  <c r="H28"/>
  <c r="R33"/>
  <c r="G34"/>
  <c r="K31"/>
  <c r="O28"/>
  <c r="P35"/>
  <c r="H33"/>
  <c r="L30"/>
  <c r="R35"/>
  <c r="R31"/>
  <c r="G35"/>
  <c r="K32"/>
  <c r="O29"/>
  <c r="H34"/>
  <c r="L31"/>
  <c r="P28"/>
  <c r="W8"/>
  <c r="W6"/>
  <c r="W4"/>
  <c r="O34"/>
  <c r="G32"/>
  <c r="K29"/>
  <c r="P33"/>
  <c r="H31"/>
  <c r="L28"/>
  <c r="R34"/>
  <c r="F37" i="37"/>
  <c r="F33"/>
  <c r="J37"/>
  <c r="J33"/>
  <c r="N37"/>
  <c r="N33"/>
  <c r="AB11"/>
  <c r="X11"/>
  <c r="Y11" s="1"/>
  <c r="AC11"/>
  <c r="AD11"/>
  <c r="AE11"/>
  <c r="AA11"/>
  <c r="R25"/>
  <c r="R33" s="1"/>
  <c r="I31"/>
  <c r="I32"/>
  <c r="H31"/>
  <c r="L31"/>
  <c r="P31"/>
  <c r="H32"/>
  <c r="L32"/>
  <c r="P32"/>
  <c r="H33"/>
  <c r="L33"/>
  <c r="P33"/>
  <c r="K35"/>
  <c r="G38"/>
  <c r="H38"/>
  <c r="H34"/>
  <c r="H30"/>
  <c r="L38"/>
  <c r="L34"/>
  <c r="L30"/>
  <c r="P38"/>
  <c r="P34"/>
  <c r="P30"/>
  <c r="G31"/>
  <c r="K31"/>
  <c r="K33"/>
  <c r="F35"/>
  <c r="J35"/>
  <c r="N35"/>
  <c r="F36"/>
  <c r="J36"/>
  <c r="N36"/>
  <c r="F38"/>
  <c r="J38"/>
  <c r="N38"/>
  <c r="Z8"/>
  <c r="AC7"/>
  <c r="AD7"/>
  <c r="AB7"/>
  <c r="AE7"/>
  <c r="AA7"/>
  <c r="X7"/>
  <c r="Y7" s="1"/>
  <c r="F31"/>
  <c r="J31"/>
  <c r="N31"/>
  <c r="F32"/>
  <c r="J32"/>
  <c r="N32"/>
  <c r="F34"/>
  <c r="J34"/>
  <c r="N34"/>
  <c r="Q36"/>
  <c r="I38"/>
  <c r="E4"/>
  <c r="AA5" s="1"/>
  <c r="AE3"/>
  <c r="AE5"/>
  <c r="AC6"/>
  <c r="AC8"/>
  <c r="AC10"/>
  <c r="F30"/>
  <c r="J30"/>
  <c r="N30"/>
  <c r="AD6"/>
  <c r="X6"/>
  <c r="Y6" s="1"/>
  <c r="AB6"/>
  <c r="Z7"/>
  <c r="X8"/>
  <c r="Y8" s="1"/>
  <c r="AB8"/>
  <c r="E9"/>
  <c r="X10"/>
  <c r="Y10" s="1"/>
  <c r="AB10"/>
  <c r="Z11"/>
  <c r="G25"/>
  <c r="K25"/>
  <c r="K38" s="1"/>
  <c r="O25"/>
  <c r="O31" s="1"/>
  <c r="AA6"/>
  <c r="AE6"/>
  <c r="AA8"/>
  <c r="AE8"/>
  <c r="AE10"/>
  <c r="I25"/>
  <c r="I36" s="1"/>
  <c r="M25"/>
  <c r="Q25"/>
  <c r="Q32" s="1"/>
  <c r="Q56" i="36"/>
  <c r="Q52"/>
  <c r="Q48"/>
  <c r="Q44"/>
  <c r="H57"/>
  <c r="H53"/>
  <c r="H49"/>
  <c r="H45"/>
  <c r="L57"/>
  <c r="L53"/>
  <c r="L49"/>
  <c r="L45"/>
  <c r="P57"/>
  <c r="P53"/>
  <c r="P49"/>
  <c r="P45"/>
  <c r="R46"/>
  <c r="Q45"/>
  <c r="I58"/>
  <c r="M58"/>
  <c r="Q58"/>
  <c r="I59"/>
  <c r="M59"/>
  <c r="Q59"/>
  <c r="R56"/>
  <c r="G46"/>
  <c r="K46"/>
  <c r="O46"/>
  <c r="G48"/>
  <c r="K48"/>
  <c r="O48"/>
  <c r="G49"/>
  <c r="K49"/>
  <c r="O49"/>
  <c r="F50"/>
  <c r="J50"/>
  <c r="N50"/>
  <c r="F51"/>
  <c r="J51"/>
  <c r="N51"/>
  <c r="F53"/>
  <c r="J53"/>
  <c r="N53"/>
  <c r="R53"/>
  <c r="I54"/>
  <c r="M54"/>
  <c r="Q54"/>
  <c r="I55"/>
  <c r="M55"/>
  <c r="Q55"/>
  <c r="I57"/>
  <c r="M57"/>
  <c r="Q57"/>
  <c r="H58"/>
  <c r="L58"/>
  <c r="P58"/>
  <c r="H59"/>
  <c r="L59"/>
  <c r="P59"/>
  <c r="I56"/>
  <c r="I52"/>
  <c r="I48"/>
  <c r="I44"/>
  <c r="G59"/>
  <c r="G55"/>
  <c r="G51"/>
  <c r="G47"/>
  <c r="K59"/>
  <c r="K55"/>
  <c r="K51"/>
  <c r="K47"/>
  <c r="O59"/>
  <c r="O55"/>
  <c r="O51"/>
  <c r="O47"/>
  <c r="R54"/>
  <c r="I45"/>
  <c r="R55"/>
  <c r="G45"/>
  <c r="K45"/>
  <c r="O45"/>
  <c r="F46"/>
  <c r="J46"/>
  <c r="N46"/>
  <c r="F47"/>
  <c r="J47"/>
  <c r="N47"/>
  <c r="F49"/>
  <c r="J49"/>
  <c r="N49"/>
  <c r="I50"/>
  <c r="M50"/>
  <c r="Q50"/>
  <c r="I51"/>
  <c r="M51"/>
  <c r="Q51"/>
  <c r="I53"/>
  <c r="M53"/>
  <c r="Q53"/>
  <c r="H54"/>
  <c r="L54"/>
  <c r="P54"/>
  <c r="H55"/>
  <c r="L55"/>
  <c r="P55"/>
  <c r="H56"/>
  <c r="L56"/>
  <c r="P56"/>
  <c r="G58"/>
  <c r="K58"/>
  <c r="O58"/>
  <c r="M56"/>
  <c r="M52"/>
  <c r="M48"/>
  <c r="M44"/>
  <c r="R44"/>
  <c r="R39"/>
  <c r="R57" s="1"/>
  <c r="F56"/>
  <c r="F52"/>
  <c r="F48"/>
  <c r="F44"/>
  <c r="J56"/>
  <c r="J52"/>
  <c r="J48"/>
  <c r="J44"/>
  <c r="N56"/>
  <c r="N52"/>
  <c r="N48"/>
  <c r="N44"/>
  <c r="M45"/>
  <c r="R52"/>
  <c r="F45"/>
  <c r="J45"/>
  <c r="N45"/>
  <c r="R45"/>
  <c r="I46"/>
  <c r="M46"/>
  <c r="Q46"/>
  <c r="I47"/>
  <c r="M47"/>
  <c r="Q47"/>
  <c r="I49"/>
  <c r="M49"/>
  <c r="Q49"/>
  <c r="H50"/>
  <c r="L50"/>
  <c r="P50"/>
  <c r="H51"/>
  <c r="L51"/>
  <c r="P51"/>
  <c r="H52"/>
  <c r="L52"/>
  <c r="P52"/>
  <c r="G54"/>
  <c r="K54"/>
  <c r="O54"/>
  <c r="G56"/>
  <c r="K56"/>
  <c r="O56"/>
  <c r="G57"/>
  <c r="K57"/>
  <c r="O57"/>
  <c r="F58"/>
  <c r="J58"/>
  <c r="N58"/>
  <c r="F59"/>
  <c r="J59"/>
  <c r="N59"/>
  <c r="E3"/>
  <c r="AC18" s="1"/>
  <c r="X4"/>
  <c r="Y4" s="1"/>
  <c r="E5"/>
  <c r="Z5"/>
  <c r="X6"/>
  <c r="Y6" s="1"/>
  <c r="E7"/>
  <c r="Z7"/>
  <c r="X8"/>
  <c r="Y8" s="1"/>
  <c r="E9"/>
  <c r="Z9"/>
  <c r="X10"/>
  <c r="Y10" s="1"/>
  <c r="E11"/>
  <c r="Z11"/>
  <c r="X12"/>
  <c r="Y12" s="1"/>
  <c r="E13"/>
  <c r="Z13"/>
  <c r="X14"/>
  <c r="Y14" s="1"/>
  <c r="E15"/>
  <c r="Z15"/>
  <c r="X16"/>
  <c r="Y16" s="1"/>
  <c r="E17"/>
  <c r="Z17"/>
  <c r="X18"/>
  <c r="Y18" s="1"/>
  <c r="H44"/>
  <c r="L44"/>
  <c r="P44"/>
  <c r="AE4"/>
  <c r="AA6"/>
  <c r="AE6"/>
  <c r="AA8"/>
  <c r="AE8"/>
  <c r="AA10"/>
  <c r="AE10"/>
  <c r="AA12"/>
  <c r="AE12"/>
  <c r="AA14"/>
  <c r="AE14"/>
  <c r="AA16"/>
  <c r="AE16"/>
  <c r="AA18"/>
  <c r="AE18"/>
  <c r="G44"/>
  <c r="K44"/>
  <c r="O44"/>
  <c r="AD10"/>
  <c r="AD18"/>
  <c r="G61" i="35"/>
  <c r="G54"/>
  <c r="G50"/>
  <c r="G48"/>
  <c r="G46"/>
  <c r="G60"/>
  <c r="G58"/>
  <c r="G56"/>
  <c r="G52"/>
  <c r="AC4"/>
  <c r="AD4"/>
  <c r="AE4"/>
  <c r="X4"/>
  <c r="Y4" s="1"/>
  <c r="AD8"/>
  <c r="AE8"/>
  <c r="AB8"/>
  <c r="X8"/>
  <c r="Y8" s="1"/>
  <c r="AC12"/>
  <c r="AD12"/>
  <c r="AE12"/>
  <c r="X12"/>
  <c r="Y12" s="1"/>
  <c r="AD16"/>
  <c r="AA16"/>
  <c r="AE16"/>
  <c r="X16"/>
  <c r="Y16" s="1"/>
  <c r="K45"/>
  <c r="G47"/>
  <c r="G49"/>
  <c r="K49"/>
  <c r="G51"/>
  <c r="G53"/>
  <c r="K53"/>
  <c r="G55"/>
  <c r="G57"/>
  <c r="K57"/>
  <c r="G59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A19"/>
  <c r="X19"/>
  <c r="Y19" s="1"/>
  <c r="AD19"/>
  <c r="AE19"/>
  <c r="Q60"/>
  <c r="Q58"/>
  <c r="Q56"/>
  <c r="Q50"/>
  <c r="Q46"/>
  <c r="Q61"/>
  <c r="Q54"/>
  <c r="Q52"/>
  <c r="Q48"/>
  <c r="AD6"/>
  <c r="AE6"/>
  <c r="Z7"/>
  <c r="X6"/>
  <c r="Y6" s="1"/>
  <c r="AD10"/>
  <c r="AE10"/>
  <c r="AB10"/>
  <c r="X10"/>
  <c r="Y10" s="1"/>
  <c r="AC10"/>
  <c r="AD18"/>
  <c r="AE18"/>
  <c r="Z19"/>
  <c r="AB18"/>
  <c r="X18"/>
  <c r="Y18" s="1"/>
  <c r="Q47"/>
  <c r="M49"/>
  <c r="Q49"/>
  <c r="Q51"/>
  <c r="M53"/>
  <c r="Q53"/>
  <c r="I55"/>
  <c r="Q55"/>
  <c r="M57"/>
  <c r="Q57"/>
  <c r="Q59"/>
  <c r="H45"/>
  <c r="P45"/>
  <c r="H47"/>
  <c r="P47"/>
  <c r="H49"/>
  <c r="P49"/>
  <c r="H51"/>
  <c r="P51"/>
  <c r="L52"/>
  <c r="H53"/>
  <c r="P53"/>
  <c r="H55"/>
  <c r="P55"/>
  <c r="L56"/>
  <c r="H57"/>
  <c r="P57"/>
  <c r="H59"/>
  <c r="P59"/>
  <c r="L60"/>
  <c r="R27"/>
  <c r="R31"/>
  <c r="R39"/>
  <c r="I40"/>
  <c r="I53" s="1"/>
  <c r="M40"/>
  <c r="M47" s="1"/>
  <c r="G45"/>
  <c r="E3"/>
  <c r="E5"/>
  <c r="E7"/>
  <c r="E9"/>
  <c r="E11"/>
  <c r="E13"/>
  <c r="Z13" s="1"/>
  <c r="E15"/>
  <c r="E17"/>
  <c r="H40"/>
  <c r="H61" s="1"/>
  <c r="L40"/>
  <c r="L61" s="1"/>
  <c r="P40"/>
  <c r="P61" s="1"/>
  <c r="F45"/>
  <c r="J45"/>
  <c r="N45"/>
  <c r="R29"/>
  <c r="R33"/>
  <c r="R37"/>
  <c r="O40"/>
  <c r="O45" s="1"/>
  <c r="Q45"/>
  <c r="R25"/>
  <c r="K40"/>
  <c r="E14"/>
  <c r="R27" i="39" l="1"/>
  <c r="R29"/>
  <c r="R26"/>
  <c r="R25"/>
  <c r="R28"/>
  <c r="M37" i="37"/>
  <c r="M33"/>
  <c r="Z10"/>
  <c r="X9"/>
  <c r="Y9" s="1"/>
  <c r="AC9"/>
  <c r="AD9"/>
  <c r="AB9"/>
  <c r="AE9"/>
  <c r="AA9"/>
  <c r="G36"/>
  <c r="G32"/>
  <c r="O30"/>
  <c r="O34"/>
  <c r="M30"/>
  <c r="O33"/>
  <c r="Q30"/>
  <c r="M32"/>
  <c r="Z9"/>
  <c r="R30"/>
  <c r="M38"/>
  <c r="R34"/>
  <c r="G30"/>
  <c r="R38"/>
  <c r="G34"/>
  <c r="R32"/>
  <c r="G37"/>
  <c r="R35"/>
  <c r="M31"/>
  <c r="R31"/>
  <c r="O36"/>
  <c r="O32"/>
  <c r="AE4"/>
  <c r="AA4"/>
  <c r="Z5"/>
  <c r="AB4"/>
  <c r="X4"/>
  <c r="Y4" s="1"/>
  <c r="Z4"/>
  <c r="AC4"/>
  <c r="AD4"/>
  <c r="Q37"/>
  <c r="Q33"/>
  <c r="I37"/>
  <c r="I33"/>
  <c r="K36"/>
  <c r="K32"/>
  <c r="M35"/>
  <c r="O37"/>
  <c r="M34"/>
  <c r="AA10"/>
  <c r="Q35"/>
  <c r="R36"/>
  <c r="O35"/>
  <c r="Q34"/>
  <c r="Q38"/>
  <c r="M36"/>
  <c r="I35"/>
  <c r="K30"/>
  <c r="K34"/>
  <c r="G33"/>
  <c r="R37"/>
  <c r="O38"/>
  <c r="K37"/>
  <c r="G35"/>
  <c r="I30"/>
  <c r="I34"/>
  <c r="Q31"/>
  <c r="AC12" i="36"/>
  <c r="R58"/>
  <c r="R51"/>
  <c r="Z4"/>
  <c r="X3"/>
  <c r="Y3" s="1"/>
  <c r="AD3"/>
  <c r="AE3"/>
  <c r="AA4"/>
  <c r="AB18"/>
  <c r="AB16"/>
  <c r="AB14"/>
  <c r="AB12"/>
  <c r="AB10"/>
  <c r="AB8"/>
  <c r="AB6"/>
  <c r="AB4"/>
  <c r="AC14"/>
  <c r="AC4"/>
  <c r="R59"/>
  <c r="R49"/>
  <c r="R47"/>
  <c r="R48"/>
  <c r="AA17"/>
  <c r="Z18"/>
  <c r="AB17"/>
  <c r="X17"/>
  <c r="Y17" s="1"/>
  <c r="AC17"/>
  <c r="AD17"/>
  <c r="AE17"/>
  <c r="AE15"/>
  <c r="Z16"/>
  <c r="AB15"/>
  <c r="X15"/>
  <c r="Y15" s="1"/>
  <c r="AC15"/>
  <c r="AD15"/>
  <c r="AA15"/>
  <c r="Z14"/>
  <c r="AB13"/>
  <c r="X13"/>
  <c r="Y13" s="1"/>
  <c r="AC13"/>
  <c r="AE13"/>
  <c r="AD13"/>
  <c r="AA13"/>
  <c r="Z12"/>
  <c r="AB11"/>
  <c r="X11"/>
  <c r="Y11" s="1"/>
  <c r="AC11"/>
  <c r="AE11"/>
  <c r="AD11"/>
  <c r="AA11"/>
  <c r="Z10"/>
  <c r="AB9"/>
  <c r="X9"/>
  <c r="Y9" s="1"/>
  <c r="AC9"/>
  <c r="AE9"/>
  <c r="AD9"/>
  <c r="AA9"/>
  <c r="Z8"/>
  <c r="AB7"/>
  <c r="X7"/>
  <c r="Y7" s="1"/>
  <c r="AC7"/>
  <c r="AA7"/>
  <c r="AD7"/>
  <c r="AE7"/>
  <c r="Z6"/>
  <c r="AC5"/>
  <c r="AE5"/>
  <c r="X5"/>
  <c r="Y5" s="1"/>
  <c r="AD5"/>
  <c r="AA5"/>
  <c r="AB5"/>
  <c r="AC8"/>
  <c r="AC16"/>
  <c r="AC6"/>
  <c r="R50"/>
  <c r="AC10"/>
  <c r="AE17" i="35"/>
  <c r="Z18"/>
  <c r="AB17"/>
  <c r="X17"/>
  <c r="Y17" s="1"/>
  <c r="AC17"/>
  <c r="AD17"/>
  <c r="AA17"/>
  <c r="AA9"/>
  <c r="Z10"/>
  <c r="AB9"/>
  <c r="X9"/>
  <c r="Y9" s="1"/>
  <c r="AC9"/>
  <c r="AD9"/>
  <c r="AE9"/>
  <c r="K61"/>
  <c r="K50"/>
  <c r="K60"/>
  <c r="K58"/>
  <c r="K56"/>
  <c r="K54"/>
  <c r="K52"/>
  <c r="K48"/>
  <c r="K46"/>
  <c r="AA11"/>
  <c r="Z12"/>
  <c r="AB11"/>
  <c r="X11"/>
  <c r="Y11" s="1"/>
  <c r="AC11"/>
  <c r="AD11"/>
  <c r="AE11"/>
  <c r="Z4"/>
  <c r="X3"/>
  <c r="Y3" s="1"/>
  <c r="AD3"/>
  <c r="AE3"/>
  <c r="R52"/>
  <c r="L48"/>
  <c r="I47"/>
  <c r="R40"/>
  <c r="O55"/>
  <c r="O47"/>
  <c r="R58"/>
  <c r="R60"/>
  <c r="P60"/>
  <c r="L59"/>
  <c r="H58"/>
  <c r="P56"/>
  <c r="L55"/>
  <c r="H54"/>
  <c r="P52"/>
  <c r="L51"/>
  <c r="H50"/>
  <c r="P48"/>
  <c r="L47"/>
  <c r="H46"/>
  <c r="M55"/>
  <c r="AA10"/>
  <c r="AB6"/>
  <c r="AC19"/>
  <c r="K59"/>
  <c r="O53"/>
  <c r="K51"/>
  <c r="AC16"/>
  <c r="AB12"/>
  <c r="Z9"/>
  <c r="AC8"/>
  <c r="AA4"/>
  <c r="AC14"/>
  <c r="AD14"/>
  <c r="AA14"/>
  <c r="AE14"/>
  <c r="Z15"/>
  <c r="AB14"/>
  <c r="X14"/>
  <c r="Y14" s="1"/>
  <c r="O61"/>
  <c r="O60"/>
  <c r="O54"/>
  <c r="O50"/>
  <c r="O58"/>
  <c r="O56"/>
  <c r="O52"/>
  <c r="O48"/>
  <c r="O46"/>
  <c r="Z14"/>
  <c r="AB13"/>
  <c r="X13"/>
  <c r="Y13" s="1"/>
  <c r="AC13"/>
  <c r="AD13"/>
  <c r="AE13"/>
  <c r="AA13"/>
  <c r="AA5"/>
  <c r="Z6"/>
  <c r="AB5"/>
  <c r="X5"/>
  <c r="Y5" s="1"/>
  <c r="AC5"/>
  <c r="AD5"/>
  <c r="AE5"/>
  <c r="I60"/>
  <c r="I58"/>
  <c r="I50"/>
  <c r="I46"/>
  <c r="I61"/>
  <c r="I56"/>
  <c r="I54"/>
  <c r="I52"/>
  <c r="I48"/>
  <c r="Z16"/>
  <c r="AB15"/>
  <c r="X15"/>
  <c r="Y15" s="1"/>
  <c r="AC15"/>
  <c r="AD15"/>
  <c r="AE15"/>
  <c r="AA15"/>
  <c r="AA7"/>
  <c r="Z8"/>
  <c r="AB7"/>
  <c r="X7"/>
  <c r="Y7" s="1"/>
  <c r="AC7"/>
  <c r="AD7"/>
  <c r="AE7"/>
  <c r="M60"/>
  <c r="M58"/>
  <c r="M56"/>
  <c r="M54"/>
  <c r="M52"/>
  <c r="M48"/>
  <c r="M61"/>
  <c r="M50"/>
  <c r="M46"/>
  <c r="R54"/>
  <c r="L58"/>
  <c r="L54"/>
  <c r="L50"/>
  <c r="L46"/>
  <c r="I59"/>
  <c r="I51"/>
  <c r="I45"/>
  <c r="AA18"/>
  <c r="AA6"/>
  <c r="O59"/>
  <c r="O51"/>
  <c r="Z17"/>
  <c r="Z5"/>
  <c r="R50"/>
  <c r="R48"/>
  <c r="H60"/>
  <c r="P58"/>
  <c r="L57"/>
  <c r="H56"/>
  <c r="P54"/>
  <c r="L53"/>
  <c r="H52"/>
  <c r="P50"/>
  <c r="L49"/>
  <c r="H48"/>
  <c r="P46"/>
  <c r="L45"/>
  <c r="M59"/>
  <c r="I57"/>
  <c r="M51"/>
  <c r="I49"/>
  <c r="M45"/>
  <c r="AC18"/>
  <c r="Z11"/>
  <c r="AC6"/>
  <c r="AB19"/>
  <c r="O57"/>
  <c r="K55"/>
  <c r="O49"/>
  <c r="K47"/>
  <c r="AB16"/>
  <c r="AA12"/>
  <c r="AA8"/>
  <c r="AB4"/>
  <c r="R61" l="1"/>
  <c r="R55"/>
  <c r="R49"/>
  <c r="R51"/>
  <c r="R47"/>
  <c r="R59"/>
  <c r="R45"/>
  <c r="R57"/>
  <c r="R56"/>
  <c r="R53"/>
  <c r="R46"/>
  <c r="E4" i="34" l="1"/>
  <c r="E5"/>
  <c r="E6"/>
  <c r="E7"/>
  <c r="E8"/>
  <c r="E9"/>
  <c r="E10"/>
  <c r="E3"/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<sst xmlns="http://schemas.openxmlformats.org/spreadsheetml/2006/main" count="712" uniqueCount="116">
  <si>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</si>
  <si>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</si>
  <si>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</si>
  <si>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</si>
  <si>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</si>
  <si>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</si>
  <si>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</si>
  <si>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</si>
  <si>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</si>
  <si>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</si>
  <si>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</si>
  <si>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</si>
  <si>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</si>
  <si>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</si>
  <si>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</si>
  <si>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</si>
  <si>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</si>
  <si>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</si>
  <si>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</si>
  <si>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</si>
  <si>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</si>
  <si>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</si>
  <si>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</si>
  <si>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</si>
  <si>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</si>
  <si>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</si>
  <si>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</si>
  <si>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</si>
  <si>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</si>
  <si>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</si>
  <si>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</si>
  <si>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</si>
  <si>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</si>
  <si>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</si>
  <si>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</si>
  <si>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</si>
  <si>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</si>
  <si>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</si>
  <si>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</si>
  <si>
    <t>Suma Miejsc</t>
  </si>
  <si>
    <t>Wiktoria Stefańska</t>
  </si>
  <si>
    <t>Paula Pawłoś</t>
  </si>
  <si>
    <t>Zwieracz 2 Strzały Tylko wnętrze paszczy (2) i brzuch (1) Strzała nie może dotykać obrysów zewnętrznych pól</t>
  </si>
  <si>
    <t>Rękawiczka 2 Strzały Palec "Serceczny" (10) Srodek (8) Reszta (5). Styczne z rękawiczką nie liczą się.</t>
  </si>
  <si>
    <t>Pojmnik po posiłku Pole środkowe wyższe (10), Niższe (5)</t>
  </si>
  <si>
    <t>Talerzyki imprezowe z dinozaurem. 7m. 3S. Dino, tylko zielone pole (5), Balon (1)</t>
  </si>
  <si>
    <t>5 Kópkuf. 14m. 5S. W kolejności od lewej do prawej, pomijając nietrafione. Strzała musi przebić kubek (10).</t>
  </si>
  <si>
    <t>Torcik dekonstrukcja. 5S. Duże (1), Średnie (3), Małe (5)</t>
  </si>
  <si>
    <t>Przebijśnieg. 5S. 1 najlepsza strzała w każdym płatku liczona. Płątek składał się z Srebra (5) i Bieli (3)</t>
  </si>
  <si>
    <t>Zwieracz po raz drugi, tym razem stał bokiem. Strzelanie przodem do celu. 5S. Oko (10), Ciało (5), Pudło (-10). PO tem rzut z 5m do tarczy dart. Przy x2 i x3 mnożymy wynik z konkurencji. (Nikt nie trafił)</t>
  </si>
  <si>
    <t>Tz</t>
  </si>
  <si>
    <t>Przemysław "Wizun" Wojciukiewicz</t>
  </si>
  <si>
    <t>Białogard</t>
  </si>
  <si>
    <t>Bartłomiej Gajewski</t>
  </si>
  <si>
    <t>Adrian Baczmański</t>
  </si>
  <si>
    <t>Jan B Kowal</t>
  </si>
  <si>
    <t>Biały Bór</t>
  </si>
  <si>
    <t>Łukasz Suska</t>
  </si>
  <si>
    <t xml:space="preserve"> Grzegorz Trzeciakiewicz</t>
  </si>
  <si>
    <t>Piotr Żmuda Trzebiatowski</t>
  </si>
  <si>
    <t>Jan Kuciński</t>
  </si>
  <si>
    <t>Weronika Kojtka</t>
  </si>
  <si>
    <t>Piotr Białecki</t>
  </si>
  <si>
    <t>Leszek "Haris" Jęczkowski</t>
  </si>
  <si>
    <t>Zbigniew Futyna</t>
  </si>
  <si>
    <t>Wojciech Białecki</t>
  </si>
  <si>
    <t>Marek Czerski</t>
  </si>
  <si>
    <t>Mariusz Walczak</t>
  </si>
  <si>
    <t>Dariusz Kułaga</t>
  </si>
  <si>
    <t>Wojciech Gontosz</t>
  </si>
  <si>
    <t>Mayen</t>
  </si>
  <si>
    <t>Ania "Talvi" Kleniewska</t>
  </si>
  <si>
    <t>Mateusz Labuda</t>
  </si>
  <si>
    <t>Sianów</t>
  </si>
  <si>
    <t>Robert "Stalney" Stańczyk</t>
  </si>
  <si>
    <t>Krzysztof "Madereiro" Piękniewski</t>
  </si>
  <si>
    <t>Darłowo</t>
  </si>
  <si>
    <t>Jolanta "Fox" Lisowska</t>
  </si>
  <si>
    <t>Olaf Heinsch</t>
  </si>
  <si>
    <t>Mielno</t>
  </si>
  <si>
    <t>Zbigniew Futyma</t>
  </si>
  <si>
    <t>Roman Kozieł</t>
  </si>
  <si>
    <t>))[/color]</t>
  </si>
  <si>
    <t>(</t>
  </si>
  <si>
    <t>[/b](</t>
  </si>
  <si>
    <t>[b]</t>
  </si>
  <si>
    <t>Drabinka:</t>
  </si>
  <si>
    <t>Średnia punktów / rundę</t>
  </si>
  <si>
    <t>Średnia punktów /strzałę</t>
  </si>
  <si>
    <t>Finał:</t>
  </si>
  <si>
    <t>Drabinka + Finał</t>
  </si>
  <si>
    <t>Igor Adaszkiewicz</t>
  </si>
  <si>
    <t>Lębork</t>
  </si>
  <si>
    <t>)[/color]</t>
  </si>
  <si>
    <t>x</t>
  </si>
  <si>
    <t>Donat Grotha</t>
  </si>
  <si>
    <t>xx</t>
  </si>
  <si>
    <t>Marzena Goike</t>
  </si>
  <si>
    <t>Przemysław "Wizum" Wojciukiewisz</t>
  </si>
  <si>
    <t>Jerzy "Fala 133" Bohdziewicz</t>
  </si>
  <si>
    <t>xxx</t>
  </si>
  <si>
    <t>Tarcza Halowa Fita Vegas 3x 20cm, "10" polowa (punktacja Niebieskie = 6, Czerwone = 7-8, Żółte = 9-10 oraz X =10).</t>
  </si>
  <si>
    <t>Zawodnicy strzelają do dwóch mat czyli 4 tarcz jednocześnie. W każdej rundzie oddajemy 3 strzały, po jednym do każdej swojej tarczy. Po każdej rundzie przesuwają się w prawo o 1 tarczę.</t>
  </si>
  <si>
    <t>Po 4 rundach punkty są sumowane i powstaje tabelka rankingowa. Remisy rostrzyga liczba X trafionych w eliminacjach.</t>
  </si>
  <si>
    <t>Ostatnia osoba zostaje przy macie. Osoba wyżej podchodzi do przeciwnika. Osoba, która podchodzi ma wybór: kto zaczyna, albo wybiera matę i pole startowe. Druga osoba otrzymuje pozostałą opcję do wyboru.</t>
  </si>
  <si>
    <t>Dwójka strzela rundy do 6 Dużych punktów. 1 punkt zdobywa się za taką samą sumę punktową z 3 strzał w rundzie. 2 punkty za większą liczbę punktów w rundzie.</t>
  </si>
  <si>
    <t>W przypadku remisów 5 punktów dostrzeliwuje się punktowaną strzałę. Wyższy wynik wygrywa i przechodzi dalej. W przypadku remisu strzela się kolejną strzałę, w przypadku kolejnego remisu trzecią niepunktowaną strzałę. Zawodnik, którego trzecia strzała jest bliżej środka wygrywa i przechodzi dalej.</t>
  </si>
  <si>
    <t>Wygrywa ostatni, który pozostał.</t>
  </si>
  <si>
    <t>Średnia punktów / strzałę</t>
  </si>
  <si>
    <t>Suma Punktów</t>
  </si>
  <si>
    <t>SUMA</t>
  </si>
  <si>
    <t>Tarcza</t>
  </si>
  <si>
    <t>PKT</t>
  </si>
  <si>
    <t>Remis</t>
  </si>
  <si>
    <t>śr/strzała</t>
  </si>
  <si>
    <t xml:space="preserve">) ( śr/runda </t>
  </si>
</sst>
</file>

<file path=xl/styles.xml><?xml version="1.0" encoding="utf-8"?>
<styleSheet xmlns="http://schemas.openxmlformats.org/spreadsheetml/2006/main">
  <numFmts count="1">
    <numFmt numFmtId="164" formatCode="0.0000"/>
  </numFmts>
  <fonts count="10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sz val="12"/>
      <name val="Times New Roman"/>
      <family val="1"/>
      <charset val="238"/>
    </font>
    <font>
      <b/>
      <sz val="11"/>
      <color indexed="8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2" fillId="0" borderId="0" xfId="1"/>
    <xf numFmtId="0" fontId="2" fillId="0" borderId="6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7" xfId="1" applyFill="1" applyBorder="1" applyAlignment="1">
      <alignment horizontal="center" vertical="center"/>
    </xf>
    <xf numFmtId="0" fontId="2" fillId="0" borderId="7" xfId="1" applyFill="1" applyBorder="1" applyAlignment="1">
      <alignment horizontal="center" vertical="center" wrapText="1"/>
    </xf>
    <xf numFmtId="0" fontId="2" fillId="0" borderId="5" xfId="1" applyFill="1" applyBorder="1" applyAlignment="1">
      <alignment horizontal="center" vertical="center" wrapText="1"/>
    </xf>
    <xf numFmtId="0" fontId="8" fillId="0" borderId="0" xfId="1" applyFont="1"/>
    <xf numFmtId="0" fontId="2" fillId="0" borderId="3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8" xfId="1" applyFill="1" applyBorder="1" applyAlignment="1">
      <alignment horizontal="center" vertical="center"/>
    </xf>
    <xf numFmtId="0" fontId="2" fillId="0" borderId="8" xfId="1" applyFill="1" applyBorder="1" applyAlignment="1">
      <alignment horizontal="center" vertical="center" wrapText="1"/>
    </xf>
    <xf numFmtId="0" fontId="2" fillId="0" borderId="3" xfId="1" applyFill="1" applyBorder="1" applyAlignment="1">
      <alignment horizontal="center" vertical="center" wrapText="1"/>
    </xf>
    <xf numFmtId="0" fontId="2" fillId="0" borderId="0" xfId="1" applyAlignment="1">
      <alignment horizontal="left"/>
    </xf>
    <xf numFmtId="0" fontId="3" fillId="0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2" fontId="6" fillId="4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2" fontId="9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2" fontId="9" fillId="3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wrapText="1"/>
    </xf>
    <xf numFmtId="0" fontId="2" fillId="0" borderId="0" xfId="1" applyFill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5" fillId="0" borderId="0" xfId="1" applyFont="1"/>
    <xf numFmtId="0" fontId="5" fillId="0" borderId="1" xfId="1" applyFont="1" applyBorder="1"/>
    <xf numFmtId="0" fontId="5" fillId="0" borderId="1" xfId="1" applyFont="1" applyBorder="1" applyAlignment="1">
      <alignment horizontal="center"/>
    </xf>
    <xf numFmtId="0" fontId="2" fillId="0" borderId="9" xfId="1" applyFill="1" applyBorder="1" applyAlignment="1">
      <alignment horizontal="center" vertical="center" wrapText="1"/>
    </xf>
    <xf numFmtId="0" fontId="4" fillId="10" borderId="1" xfId="1" applyFont="1" applyFill="1" applyBorder="1" applyAlignment="1">
      <alignment horizontal="center" vertical="center"/>
    </xf>
    <xf numFmtId="0" fontId="6" fillId="11" borderId="10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2" fontId="8" fillId="0" borderId="1" xfId="1" applyNumberFormat="1" applyFont="1" applyBorder="1" applyAlignment="1">
      <alignment horizontal="center" vertical="center"/>
    </xf>
    <xf numFmtId="0" fontId="5" fillId="7" borderId="0" xfId="1" applyFont="1" applyFill="1" applyAlignment="1">
      <alignment horizontal="center" vertical="center"/>
    </xf>
    <xf numFmtId="0" fontId="6" fillId="11" borderId="12" xfId="1" applyFont="1" applyFill="1" applyBorder="1" applyAlignment="1">
      <alignment horizontal="center" vertical="center"/>
    </xf>
    <xf numFmtId="0" fontId="8" fillId="0" borderId="0" xfId="1" applyFont="1" applyBorder="1"/>
    <xf numFmtId="0" fontId="5" fillId="0" borderId="0" xfId="1" applyFont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2" fontId="8" fillId="0" borderId="4" xfId="1" applyNumberFormat="1" applyFont="1" applyBorder="1" applyAlignment="1">
      <alignment horizontal="center" vertical="center"/>
    </xf>
    <xf numFmtId="0" fontId="6" fillId="11" borderId="14" xfId="1" applyFont="1" applyFill="1" applyBorder="1" applyAlignment="1">
      <alignment horizontal="center" vertical="center"/>
    </xf>
    <xf numFmtId="0" fontId="6" fillId="11" borderId="15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10" borderId="16" xfId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3" borderId="0" xfId="1" applyFont="1" applyFill="1" applyAlignment="1">
      <alignment horizontal="center" vertical="center"/>
    </xf>
    <xf numFmtId="0" fontId="2" fillId="0" borderId="0" xfId="1" applyBorder="1"/>
    <xf numFmtId="0" fontId="5" fillId="0" borderId="17" xfId="1" applyFont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3" fillId="7" borderId="0" xfId="1" applyFont="1" applyFill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6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  <xf numFmtId="0" fontId="2" fillId="0" borderId="8" xfId="1" applyFill="1" applyBorder="1" applyAlignment="1">
      <alignment horizontal="center" vertical="center" wrapText="1"/>
    </xf>
    <xf numFmtId="0" fontId="2" fillId="0" borderId="0" xfId="1" applyFill="1" applyBorder="1" applyAlignment="1">
      <alignment horizontal="center" vertical="center" wrapText="1"/>
    </xf>
    <xf numFmtId="0" fontId="2" fillId="0" borderId="9" xfId="1" applyFill="1" applyBorder="1" applyAlignment="1">
      <alignment horizontal="center" vertical="center" wrapText="1"/>
    </xf>
    <xf numFmtId="2" fontId="6" fillId="4" borderId="0" xfId="1" applyNumberFormat="1" applyFont="1" applyFill="1" applyBorder="1" applyAlignment="1">
      <alignment horizontal="center" vertical="center"/>
    </xf>
    <xf numFmtId="2" fontId="8" fillId="0" borderId="0" xfId="1" applyNumberFormat="1" applyFont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'236 Wrzesień'!$F$40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'236 Wrzesień'!$H$40:$T$40</c:f>
              <c:numCache>
                <c:formatCode>0.0000</c:formatCode>
                <c:ptCount val="13"/>
                <c:pt idx="0">
                  <c:v>0.9375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'236 Wrzesień'!$F$41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'236 Wrzesień'!$H$41:$T$41</c:f>
              <c:numCache>
                <c:formatCode>0.0000</c:formatCode>
                <c:ptCount val="13"/>
                <c:pt idx="0">
                  <c:v>1</c:v>
                </c:pt>
                <c:pt idx="1">
                  <c:v>0.96808510638297873</c:v>
                </c:pt>
                <c:pt idx="2">
                  <c:v>0.95</c:v>
                </c:pt>
                <c:pt idx="3">
                  <c:v>0.90476190476190477</c:v>
                </c:pt>
                <c:pt idx="4">
                  <c:v>0.90517241379310343</c:v>
                </c:pt>
                <c:pt idx="5">
                  <c:v>0.87003610108303253</c:v>
                </c:pt>
                <c:pt idx="6">
                  <c:v>0.84</c:v>
                </c:pt>
                <c:pt idx="7">
                  <c:v>0.84366576819407013</c:v>
                </c:pt>
                <c:pt idx="8">
                  <c:v>0.83816425120772942</c:v>
                </c:pt>
                <c:pt idx="9">
                  <c:v>0.82017543859649122</c:v>
                </c:pt>
                <c:pt idx="10">
                  <c:v>0.81488933601609659</c:v>
                </c:pt>
                <c:pt idx="11">
                  <c:v>0.79963235294117652</c:v>
                </c:pt>
                <c:pt idx="12">
                  <c:v>0.80033840947546531</c:v>
                </c:pt>
              </c:numCache>
            </c:numRef>
          </c:val>
        </c:ser>
        <c:ser>
          <c:idx val="2"/>
          <c:order val="2"/>
          <c:tx>
            <c:strRef>
              <c:f>'236 Wrzesień'!$F$42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'236 Wrzesień'!$H$42:$T$42</c:f>
              <c:numCache>
                <c:formatCode>0.0000</c:formatCode>
                <c:ptCount val="13"/>
                <c:pt idx="0">
                  <c:v>0.72916666666666663</c:v>
                </c:pt>
                <c:pt idx="1">
                  <c:v>0.76595744680851063</c:v>
                </c:pt>
                <c:pt idx="2">
                  <c:v>0.76428571428571423</c:v>
                </c:pt>
                <c:pt idx="3">
                  <c:v>0.77777777777777779</c:v>
                </c:pt>
                <c:pt idx="4">
                  <c:v>0.80172413793103448</c:v>
                </c:pt>
                <c:pt idx="5">
                  <c:v>0.776173285198556</c:v>
                </c:pt>
                <c:pt idx="6">
                  <c:v>0.76923076923076927</c:v>
                </c:pt>
                <c:pt idx="7">
                  <c:v>0.76549865229110514</c:v>
                </c:pt>
                <c:pt idx="8">
                  <c:v>0.77053140096618356</c:v>
                </c:pt>
                <c:pt idx="9">
                  <c:v>0.76754385964912286</c:v>
                </c:pt>
                <c:pt idx="10">
                  <c:v>0.78068410462776661</c:v>
                </c:pt>
                <c:pt idx="11">
                  <c:v>0.77389705882352944</c:v>
                </c:pt>
                <c:pt idx="12">
                  <c:v>0.78680203045685282</c:v>
                </c:pt>
              </c:numCache>
            </c:numRef>
          </c:val>
        </c:ser>
        <c:ser>
          <c:idx val="3"/>
          <c:order val="3"/>
          <c:tx>
            <c:strRef>
              <c:f>'236 Wrzesień'!$F$43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'236 Wrzesień'!$H$43:$T$43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0.82978723404255317</c:v>
                </c:pt>
                <c:pt idx="2">
                  <c:v>0.84285714285714286</c:v>
                </c:pt>
                <c:pt idx="3">
                  <c:v>0.83597883597883593</c:v>
                </c:pt>
                <c:pt idx="4">
                  <c:v>0.81896551724137934</c:v>
                </c:pt>
                <c:pt idx="5">
                  <c:v>0.8267148014440433</c:v>
                </c:pt>
                <c:pt idx="6">
                  <c:v>0.81538461538461537</c:v>
                </c:pt>
                <c:pt idx="7">
                  <c:v>0.82210242587601079</c:v>
                </c:pt>
                <c:pt idx="8">
                  <c:v>0.82125603864734298</c:v>
                </c:pt>
                <c:pt idx="9">
                  <c:v>0.81359649122807021</c:v>
                </c:pt>
                <c:pt idx="10">
                  <c:v>0.80885311871227361</c:v>
                </c:pt>
                <c:pt idx="11">
                  <c:v>0.77573529411764708</c:v>
                </c:pt>
                <c:pt idx="12">
                  <c:v>0.78341793570219964</c:v>
                </c:pt>
              </c:numCache>
            </c:numRef>
          </c:val>
        </c:ser>
        <c:ser>
          <c:idx val="4"/>
          <c:order val="4"/>
          <c:tx>
            <c:strRef>
              <c:f>'236 Wrzesień'!$F$44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'236 Wrzesień'!$H$44:$T$44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0.81914893617021278</c:v>
                </c:pt>
                <c:pt idx="2">
                  <c:v>0.82857142857142863</c:v>
                </c:pt>
                <c:pt idx="3">
                  <c:v>0.80423280423280419</c:v>
                </c:pt>
                <c:pt idx="4">
                  <c:v>0.79741379310344829</c:v>
                </c:pt>
                <c:pt idx="5">
                  <c:v>0.81588447653429608</c:v>
                </c:pt>
                <c:pt idx="6">
                  <c:v>0.81846153846153846</c:v>
                </c:pt>
                <c:pt idx="7">
                  <c:v>0.77358490566037741</c:v>
                </c:pt>
                <c:pt idx="8">
                  <c:v>0.76086956521739135</c:v>
                </c:pt>
                <c:pt idx="9">
                  <c:v>0.77192982456140347</c:v>
                </c:pt>
                <c:pt idx="10">
                  <c:v>0.7665995975855131</c:v>
                </c:pt>
                <c:pt idx="11">
                  <c:v>0.75</c:v>
                </c:pt>
                <c:pt idx="12">
                  <c:v>0.76311336717428091</c:v>
                </c:pt>
              </c:numCache>
            </c:numRef>
          </c:val>
        </c:ser>
        <c:ser>
          <c:idx val="5"/>
          <c:order val="5"/>
          <c:tx>
            <c:strRef>
              <c:f>'236 Wrzesień'!$F$45</c:f>
              <c:strCache>
                <c:ptCount val="1"/>
                <c:pt idx="0">
                  <c:v>Olaf Heinsch</c:v>
                </c:pt>
              </c:strCache>
            </c:strRef>
          </c:tx>
          <c:val>
            <c:numRef>
              <c:f>'236 Wrzesień'!$H$45:$T$45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0.75531914893617025</c:v>
                </c:pt>
                <c:pt idx="2">
                  <c:v>0.80714285714285716</c:v>
                </c:pt>
                <c:pt idx="3">
                  <c:v>0.78835978835978837</c:v>
                </c:pt>
                <c:pt idx="4">
                  <c:v>0.79741379310344829</c:v>
                </c:pt>
                <c:pt idx="5">
                  <c:v>0.79783393501805056</c:v>
                </c:pt>
                <c:pt idx="6">
                  <c:v>0.77846153846153843</c:v>
                </c:pt>
                <c:pt idx="7">
                  <c:v>0.77358490566037741</c:v>
                </c:pt>
                <c:pt idx="8">
                  <c:v>0.77053140096618356</c:v>
                </c:pt>
                <c:pt idx="9">
                  <c:v>0.7478070175438597</c:v>
                </c:pt>
                <c:pt idx="10">
                  <c:v>0.7283702213279678</c:v>
                </c:pt>
                <c:pt idx="11">
                  <c:v>0.71875</c:v>
                </c:pt>
                <c:pt idx="12">
                  <c:v>0.72250423011844334</c:v>
                </c:pt>
              </c:numCache>
            </c:numRef>
          </c:val>
        </c:ser>
        <c:ser>
          <c:idx val="6"/>
          <c:order val="6"/>
          <c:tx>
            <c:strRef>
              <c:f>'236 Wrzesień'!$F$46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'236 Wrzesień'!$H$46:$T$46</c:f>
              <c:numCache>
                <c:formatCode>0.0000</c:formatCode>
                <c:ptCount val="13"/>
                <c:pt idx="0">
                  <c:v>0.77083333333333337</c:v>
                </c:pt>
                <c:pt idx="1">
                  <c:v>0.75531914893617025</c:v>
                </c:pt>
                <c:pt idx="2">
                  <c:v>0.75714285714285712</c:v>
                </c:pt>
                <c:pt idx="3">
                  <c:v>0.78835978835978837</c:v>
                </c:pt>
                <c:pt idx="4">
                  <c:v>0.78879310344827591</c:v>
                </c:pt>
                <c:pt idx="5">
                  <c:v>0.76534296028880866</c:v>
                </c:pt>
                <c:pt idx="6">
                  <c:v>0.76615384615384619</c:v>
                </c:pt>
                <c:pt idx="7">
                  <c:v>0.76010781671159033</c:v>
                </c:pt>
                <c:pt idx="8">
                  <c:v>0.7439613526570048</c:v>
                </c:pt>
                <c:pt idx="9">
                  <c:v>0.73245614035087714</c:v>
                </c:pt>
                <c:pt idx="10">
                  <c:v>0.7142857142857143</c:v>
                </c:pt>
                <c:pt idx="11">
                  <c:v>0.70772058823529416</c:v>
                </c:pt>
                <c:pt idx="12">
                  <c:v>0.70389170896785114</c:v>
                </c:pt>
              </c:numCache>
            </c:numRef>
          </c:val>
        </c:ser>
        <c:ser>
          <c:idx val="7"/>
          <c:order val="7"/>
          <c:tx>
            <c:strRef>
              <c:f>'236 Wrzesień'!$F$47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'236 Wrzesień'!$H$47:$T$47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0.80851063829787229</c:v>
                </c:pt>
                <c:pt idx="2">
                  <c:v>0.75</c:v>
                </c:pt>
                <c:pt idx="3">
                  <c:v>0.76190476190476186</c:v>
                </c:pt>
                <c:pt idx="4">
                  <c:v>0.75862068965517238</c:v>
                </c:pt>
                <c:pt idx="5">
                  <c:v>0.76895306859205781</c:v>
                </c:pt>
                <c:pt idx="6">
                  <c:v>0.7384615384615385</c:v>
                </c:pt>
                <c:pt idx="7">
                  <c:v>0.69811320754716977</c:v>
                </c:pt>
                <c:pt idx="8">
                  <c:v>0.70772946859903385</c:v>
                </c:pt>
                <c:pt idx="9">
                  <c:v>0.69298245614035092</c:v>
                </c:pt>
                <c:pt idx="10">
                  <c:v>0.6901408450704225</c:v>
                </c:pt>
                <c:pt idx="11">
                  <c:v>0.67647058823529416</c:v>
                </c:pt>
                <c:pt idx="12">
                  <c:v>0.69204737732656518</c:v>
                </c:pt>
              </c:numCache>
            </c:numRef>
          </c:val>
        </c:ser>
        <c:ser>
          <c:idx val="8"/>
          <c:order val="8"/>
          <c:tx>
            <c:strRef>
              <c:f>'236 Wrzesień'!$F$48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'236 Wrzesień'!$H$48:$T$48</c:f>
              <c:numCache>
                <c:formatCode>0.0000</c:formatCode>
                <c:ptCount val="13"/>
                <c:pt idx="0">
                  <c:v>0.75</c:v>
                </c:pt>
                <c:pt idx="1">
                  <c:v>0.67021276595744683</c:v>
                </c:pt>
                <c:pt idx="2">
                  <c:v>0.7</c:v>
                </c:pt>
                <c:pt idx="3">
                  <c:v>0.69312169312169314</c:v>
                </c:pt>
                <c:pt idx="4">
                  <c:v>0.68965517241379315</c:v>
                </c:pt>
                <c:pt idx="5">
                  <c:v>0.6534296028880866</c:v>
                </c:pt>
                <c:pt idx="6">
                  <c:v>0.6676923076923077</c:v>
                </c:pt>
                <c:pt idx="7">
                  <c:v>0.65768194070080865</c:v>
                </c:pt>
                <c:pt idx="8">
                  <c:v>0.66666666666666663</c:v>
                </c:pt>
                <c:pt idx="9">
                  <c:v>0.67324561403508776</c:v>
                </c:pt>
                <c:pt idx="10">
                  <c:v>0.64989939637826966</c:v>
                </c:pt>
                <c:pt idx="11">
                  <c:v>0.64154411764705888</c:v>
                </c:pt>
                <c:pt idx="12">
                  <c:v>0.61252115059221657</c:v>
                </c:pt>
              </c:numCache>
            </c:numRef>
          </c:val>
        </c:ser>
        <c:ser>
          <c:idx val="9"/>
          <c:order val="9"/>
          <c:tx>
            <c:strRef>
              <c:f>'236 Wrzesień'!$F$49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'236 Wrzesień'!$H$49:$T$49</c:f>
              <c:numCache>
                <c:formatCode>0.0000</c:formatCode>
                <c:ptCount val="13"/>
                <c:pt idx="0">
                  <c:v>0.75</c:v>
                </c:pt>
                <c:pt idx="1">
                  <c:v>0.67021276595744683</c:v>
                </c:pt>
                <c:pt idx="2">
                  <c:v>0.75</c:v>
                </c:pt>
                <c:pt idx="3">
                  <c:v>0.70370370370370372</c:v>
                </c:pt>
                <c:pt idx="4">
                  <c:v>0.68103448275862066</c:v>
                </c:pt>
                <c:pt idx="5">
                  <c:v>0.68231046931407946</c:v>
                </c:pt>
                <c:pt idx="6">
                  <c:v>0.64923076923076928</c:v>
                </c:pt>
                <c:pt idx="7">
                  <c:v>0.65229110512129385</c:v>
                </c:pt>
                <c:pt idx="8">
                  <c:v>0.60144927536231885</c:v>
                </c:pt>
                <c:pt idx="9">
                  <c:v>0.60526315789473684</c:v>
                </c:pt>
                <c:pt idx="10">
                  <c:v>0.59557344064386319</c:v>
                </c:pt>
                <c:pt idx="11">
                  <c:v>0.59007352941176472</c:v>
                </c:pt>
                <c:pt idx="12">
                  <c:v>0.60236886632825715</c:v>
                </c:pt>
              </c:numCache>
            </c:numRef>
          </c:val>
        </c:ser>
        <c:ser>
          <c:idx val="10"/>
          <c:order val="10"/>
          <c:tx>
            <c:strRef>
              <c:f>'236 Wrzesień'!$F$50</c:f>
              <c:strCache>
                <c:ptCount val="1"/>
                <c:pt idx="0">
                  <c:v>Zbigniew Futyma</c:v>
                </c:pt>
              </c:strCache>
            </c:strRef>
          </c:tx>
          <c:val>
            <c:numRef>
              <c:f>'236 Wrzesień'!$H$50:$T$50</c:f>
              <c:numCache>
                <c:formatCode>0.0000</c:formatCode>
                <c:ptCount val="13"/>
                <c:pt idx="0">
                  <c:v>0.72916666666666663</c:v>
                </c:pt>
                <c:pt idx="1">
                  <c:v>0.69148936170212771</c:v>
                </c:pt>
                <c:pt idx="2">
                  <c:v>0.62857142857142856</c:v>
                </c:pt>
                <c:pt idx="3">
                  <c:v>0.63492063492063489</c:v>
                </c:pt>
                <c:pt idx="4">
                  <c:v>0.62931034482758619</c:v>
                </c:pt>
                <c:pt idx="5">
                  <c:v>0.62454873646209386</c:v>
                </c:pt>
                <c:pt idx="6">
                  <c:v>0.59076923076923082</c:v>
                </c:pt>
                <c:pt idx="7">
                  <c:v>0.58760107816711593</c:v>
                </c:pt>
                <c:pt idx="8">
                  <c:v>0.55797101449275366</c:v>
                </c:pt>
                <c:pt idx="9">
                  <c:v>0.56578947368421051</c:v>
                </c:pt>
                <c:pt idx="10">
                  <c:v>0.5714285714285714</c:v>
                </c:pt>
                <c:pt idx="11">
                  <c:v>0.5625</c:v>
                </c:pt>
                <c:pt idx="12">
                  <c:v>0.5769881556683587</c:v>
                </c:pt>
              </c:numCache>
            </c:numRef>
          </c:val>
        </c:ser>
        <c:ser>
          <c:idx val="11"/>
          <c:order val="11"/>
          <c:tx>
            <c:strRef>
              <c:f>'236 Wrzesień'!$F$51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'236 Wrzesień'!$H$51:$T$51</c:f>
              <c:numCache>
                <c:formatCode>0.0000</c:formatCode>
                <c:ptCount val="13"/>
                <c:pt idx="0">
                  <c:v>0.75</c:v>
                </c:pt>
                <c:pt idx="1">
                  <c:v>0.74468085106382975</c:v>
                </c:pt>
                <c:pt idx="2">
                  <c:v>0.62142857142857144</c:v>
                </c:pt>
                <c:pt idx="3">
                  <c:v>0.61375661375661372</c:v>
                </c:pt>
                <c:pt idx="4">
                  <c:v>0.61206896551724133</c:v>
                </c:pt>
                <c:pt idx="5">
                  <c:v>0.59566787003610111</c:v>
                </c:pt>
                <c:pt idx="6">
                  <c:v>0.58461538461538465</c:v>
                </c:pt>
                <c:pt idx="7">
                  <c:v>0.54986522911051217</c:v>
                </c:pt>
                <c:pt idx="8">
                  <c:v>0.55555555555555558</c:v>
                </c:pt>
                <c:pt idx="9">
                  <c:v>0.55043859649122806</c:v>
                </c:pt>
                <c:pt idx="10">
                  <c:v>0.54728370221327971</c:v>
                </c:pt>
                <c:pt idx="11">
                  <c:v>0.50183823529411764</c:v>
                </c:pt>
                <c:pt idx="12">
                  <c:v>0.52453468697123518</c:v>
                </c:pt>
              </c:numCache>
            </c:numRef>
          </c:val>
        </c:ser>
        <c:ser>
          <c:idx val="12"/>
          <c:order val="12"/>
          <c:tx>
            <c:strRef>
              <c:f>'236 Wrzesień'!$F$52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'236 Wrzesień'!$H$52:$T$52</c:f>
              <c:numCache>
                <c:formatCode>0.0000</c:formatCode>
                <c:ptCount val="13"/>
                <c:pt idx="0">
                  <c:v>0.54166666666666663</c:v>
                </c:pt>
                <c:pt idx="1">
                  <c:v>0.64893617021276595</c:v>
                </c:pt>
                <c:pt idx="2">
                  <c:v>0.5714285714285714</c:v>
                </c:pt>
                <c:pt idx="3">
                  <c:v>0.49735449735449733</c:v>
                </c:pt>
                <c:pt idx="4">
                  <c:v>0.49568965517241381</c:v>
                </c:pt>
                <c:pt idx="5">
                  <c:v>0.46570397111913359</c:v>
                </c:pt>
                <c:pt idx="6">
                  <c:v>0.41846153846153844</c:v>
                </c:pt>
                <c:pt idx="7">
                  <c:v>0.40431266846361186</c:v>
                </c:pt>
                <c:pt idx="8">
                  <c:v>0.40096618357487923</c:v>
                </c:pt>
                <c:pt idx="9">
                  <c:v>0.375</c:v>
                </c:pt>
                <c:pt idx="10">
                  <c:v>0.41247484909456739</c:v>
                </c:pt>
                <c:pt idx="11">
                  <c:v>0.40257352941176472</c:v>
                </c:pt>
                <c:pt idx="12">
                  <c:v>0.42470389170896783</c:v>
                </c:pt>
              </c:numCache>
            </c:numRef>
          </c:val>
        </c:ser>
        <c:ser>
          <c:idx val="13"/>
          <c:order val="13"/>
          <c:tx>
            <c:strRef>
              <c:f>'236 Wrzesień'!$F$53</c:f>
              <c:strCache>
                <c:ptCount val="1"/>
                <c:pt idx="0">
                  <c:v>Roman Kozieł</c:v>
                </c:pt>
              </c:strCache>
            </c:strRef>
          </c:tx>
          <c:val>
            <c:numRef>
              <c:f>'236 Wrzesień'!$H$53:$T$53</c:f>
              <c:numCache>
                <c:formatCode>0.0000</c:formatCode>
                <c:ptCount val="13"/>
                <c:pt idx="0">
                  <c:v>0.25</c:v>
                </c:pt>
                <c:pt idx="1">
                  <c:v>0.28723404255319152</c:v>
                </c:pt>
                <c:pt idx="2">
                  <c:v>0.42142857142857143</c:v>
                </c:pt>
                <c:pt idx="3">
                  <c:v>0.39153439153439151</c:v>
                </c:pt>
                <c:pt idx="4">
                  <c:v>0.46120689655172414</c:v>
                </c:pt>
                <c:pt idx="5">
                  <c:v>0.47292418772563177</c:v>
                </c:pt>
                <c:pt idx="6">
                  <c:v>0.46153846153846156</c:v>
                </c:pt>
                <c:pt idx="7">
                  <c:v>0.44743935309973049</c:v>
                </c:pt>
                <c:pt idx="8">
                  <c:v>0.43236714975845408</c:v>
                </c:pt>
                <c:pt idx="9">
                  <c:v>0.4057017543859649</c:v>
                </c:pt>
                <c:pt idx="10">
                  <c:v>0.3903420523138833</c:v>
                </c:pt>
                <c:pt idx="11">
                  <c:v>0.38419117647058826</c:v>
                </c:pt>
                <c:pt idx="12">
                  <c:v>0.3536379018612521</c:v>
                </c:pt>
              </c:numCache>
            </c:numRef>
          </c:val>
        </c:ser>
        <c:marker val="1"/>
        <c:axId val="98672000"/>
        <c:axId val="98763904"/>
      </c:lineChart>
      <c:catAx>
        <c:axId val="98672000"/>
        <c:scaling>
          <c:orientation val="minMax"/>
        </c:scaling>
        <c:axPos val="b"/>
        <c:numFmt formatCode="General" sourceLinked="1"/>
        <c:tickLblPos val="nextTo"/>
        <c:crossAx val="98763904"/>
        <c:crosses val="autoZero"/>
        <c:auto val="1"/>
        <c:lblAlgn val="ctr"/>
        <c:lblOffset val="100"/>
      </c:catAx>
      <c:valAx>
        <c:axId val="9876390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86720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12"/>
          <c:w val="0.27641461124595229"/>
          <c:h val="0.75763269969916924"/>
        </c:manualLayout>
      </c:layout>
    </c:legend>
    <c:plotVisOnly val="1"/>
    <c:dispBlanksAs val="gap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98"/>
          <c:y val="3.9863574745464515E-2"/>
          <c:w val="0.71381405746336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'235 Sierpień'!$E$30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'235 Sierpień'!$F$30:$R$30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'235 Sierpień'!$E$31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'235 Sierpień'!$F$31:$R$31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'235 Sierpień'!$E$32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'235 Sierpień'!$F$32:$R$32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'235 Sierpień'!$E$33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'235 Sierpień'!$F$33:$R$33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'235 Sierpień'!$E$34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'235 Sierpień'!$F$34:$R$34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'235 Sierpień'!$E$35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'235 Sierpień'!$F$35:$R$35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'235 Sierpień'!$E$36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'235 Sierpień'!$F$36:$R$36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'235 Sierpień'!$E$37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'235 Sierpień'!$F$37:$R$37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'235 Sierpień'!$E$38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'235 Sierpień'!$F$38:$R$38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98802688"/>
        <c:axId val="98824960"/>
      </c:lineChart>
      <c:catAx>
        <c:axId val="98802688"/>
        <c:scaling>
          <c:orientation val="minMax"/>
        </c:scaling>
        <c:axPos val="b"/>
        <c:numFmt formatCode="General" sourceLinked="1"/>
        <c:tickLblPos val="nextTo"/>
        <c:crossAx val="98824960"/>
        <c:crosses val="autoZero"/>
        <c:auto val="1"/>
        <c:lblAlgn val="ctr"/>
        <c:lblOffset val="100"/>
      </c:catAx>
      <c:valAx>
        <c:axId val="9882496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8802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18"/>
        </c:manualLayout>
      </c:layout>
    </c:legend>
    <c:plotVisOnly val="1"/>
    <c:dispBlanksAs val="gap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0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'234 Lipiec'!$E$44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'234 Lipiec'!$F$44:$R$44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'234 Lipiec'!$E$45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'234 Lipiec'!$F$45:$R$45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'234 Lipiec'!$E$46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'234 Lipiec'!$F$46:$R$46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'234 Lipiec'!$E$47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'234 Lipiec'!$F$47:$R$47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'234 Lipiec'!$E$48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'234 Lipiec'!$F$48:$R$48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'234 Lipiec'!$E$49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'234 Lipiec'!$F$49:$R$49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'234 Lipiec'!$E$50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'234 Lipiec'!$F$50:$R$50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'234 Lipiec'!$E$51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'234 Lipiec'!$F$51:$R$51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'234 Lipiec'!$E$52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'234 Lipiec'!$F$52:$R$52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'234 Lipiec'!$E$53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'234 Lipiec'!$F$53:$R$53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'234 Lipiec'!$E$54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'234 Lipiec'!$F$54:$R$54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'234 Lipiec'!$E$55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'234 Lipiec'!$F$55:$R$55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'234 Lipiec'!$E$56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'234 Lipiec'!$F$56:$R$56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'234 Lipiec'!$E$57</c:f>
              <c:strCache>
                <c:ptCount val="1"/>
                <c:pt idx="0">
                  <c:v>Zbigniew Futyna</c:v>
                </c:pt>
              </c:strCache>
            </c:strRef>
          </c:tx>
          <c:val>
            <c:numRef>
              <c:f>'234 Lipiec'!$F$57:$R$57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'234 Lipiec'!$E$58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'234 Lipiec'!$F$58:$R$58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'234 Lipiec'!$E$59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'234 Lipiec'!$F$59:$R$59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100553088"/>
        <c:axId val="100554624"/>
      </c:lineChart>
      <c:catAx>
        <c:axId val="100553088"/>
        <c:scaling>
          <c:orientation val="minMax"/>
        </c:scaling>
        <c:axPos val="b"/>
        <c:numFmt formatCode="General" sourceLinked="1"/>
        <c:tickLblPos val="nextTo"/>
        <c:crossAx val="100554624"/>
        <c:crosses val="autoZero"/>
        <c:auto val="1"/>
        <c:lblAlgn val="ctr"/>
        <c:lblOffset val="100"/>
      </c:catAx>
      <c:valAx>
        <c:axId val="10055462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00553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05"/>
          <c:w val="0.27641461124595179"/>
          <c:h val="0.7576326996991688"/>
        </c:manualLayout>
      </c:layout>
    </c:legend>
    <c:plotVisOnly val="1"/>
    <c:dispBlanksAs val="gap"/>
  </c:chart>
  <c:printSettings>
    <c:headerFooter/>
    <c:pageMargins b="0.75000000000001399" l="0.70000000000000062" r="0.70000000000000062" t="0.7500000000000139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5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'233 Czerwiec'!$E$45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'233 Czerwiec'!$F$45:$R$45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'233 Czerwiec'!$E$46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'233 Czerwiec'!$F$46:$R$46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'233 Czerwiec'!$E$47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'233 Czerwiec'!$F$47:$R$47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'233 Czerwiec'!$E$48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'233 Czerwiec'!$F$48:$R$48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'233 Czerwiec'!$E$49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'233 Czerwiec'!$F$49:$R$49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'233 Czerwiec'!$E$50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'233 Czerwiec'!$F$50:$R$50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'233 Czerwiec'!$E$51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'233 Czerwiec'!$F$51:$R$51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'233 Czerwiec'!$E$52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'233 Czerwiec'!$F$52:$R$52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'233 Czerwiec'!$E$53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'233 Czerwiec'!$F$53:$R$53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'233 Czerwiec'!$E$54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'233 Czerwiec'!$F$54:$R$54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'233 Czerwiec'!$E$55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'233 Czerwiec'!$F$55:$R$55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'233 Czerwiec'!$E$56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'233 Czerwiec'!$F$56:$R$56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'233 Czerwiec'!$E$57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'233 Czerwiec'!$F$57:$R$57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'233 Czerwiec'!$E$58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'233 Czerwiec'!$F$58:$R$58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'233 Czerwiec'!$E$59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'233 Czerwiec'!$F$59:$R$59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'233 Czerwiec'!$E$60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'233 Czerwiec'!$F$60:$R$60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'233 Czerwiec'!$E$61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'233 Czerwiec'!$F$61:$R$61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100604160"/>
        <c:axId val="100622336"/>
      </c:lineChart>
      <c:catAx>
        <c:axId val="100604160"/>
        <c:scaling>
          <c:orientation val="minMax"/>
        </c:scaling>
        <c:axPos val="b"/>
        <c:numFmt formatCode="General" sourceLinked="1"/>
        <c:tickLblPos val="nextTo"/>
        <c:crossAx val="100622336"/>
        <c:crosses val="autoZero"/>
        <c:auto val="1"/>
        <c:lblAlgn val="ctr"/>
        <c:lblOffset val="100"/>
      </c:catAx>
      <c:valAx>
        <c:axId val="10062233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00604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57"/>
          <c:h val="0.75763269969916847"/>
        </c:manualLayout>
      </c:layout>
    </c:legend>
    <c:plotVisOnly val="1"/>
    <c:dispBlanksAs val="gap"/>
  </c:chart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15"/>
          <c:y val="3.9863574745464515E-2"/>
          <c:w val="0.713814057463366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'232 Maj'!$E$28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'232 Maj'!$F$28:$R$28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'232 Maj'!$E$29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'232 Maj'!$F$29:$R$29</c:f>
              <c:numCache>
                <c:formatCode>0.0000</c:formatCode>
                <c:ptCount val="13"/>
                <c:pt idx="0">
                  <c:v>0.95348837209302328</c:v>
                </c:pt>
                <c:pt idx="1">
                  <c:v>0.93333333333333335</c:v>
                </c:pt>
                <c:pt idx="2">
                  <c:v>0.98496240601503759</c:v>
                </c:pt>
                <c:pt idx="3">
                  <c:v>0.94505494505494503</c:v>
                </c:pt>
                <c:pt idx="4">
                  <c:v>0.9</c:v>
                </c:pt>
                <c:pt idx="5">
                  <c:v>0.90647482014388492</c:v>
                </c:pt>
                <c:pt idx="6">
                  <c:v>0.91463414634146345</c:v>
                </c:pt>
                <c:pt idx="7">
                  <c:v>0.90981432360742709</c:v>
                </c:pt>
                <c:pt idx="8">
                  <c:v>0.9105882352941177</c:v>
                </c:pt>
                <c:pt idx="9">
                  <c:v>0.89429175475687106</c:v>
                </c:pt>
                <c:pt idx="10">
                  <c:v>0.90173410404624277</c:v>
                </c:pt>
                <c:pt idx="11">
                  <c:v>0.90123456790123457</c:v>
                </c:pt>
                <c:pt idx="12">
                  <c:v>0.89303079416531606</c:v>
                </c:pt>
              </c:numCache>
            </c:numRef>
          </c:val>
        </c:ser>
        <c:ser>
          <c:idx val="2"/>
          <c:order val="2"/>
          <c:tx>
            <c:strRef>
              <c:f>'232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'232 Maj'!$F$30:$R$30</c:f>
              <c:numCache>
                <c:formatCode>0.0000</c:formatCode>
                <c:ptCount val="13"/>
                <c:pt idx="0">
                  <c:v>0.81395348837209303</c:v>
                </c:pt>
                <c:pt idx="1">
                  <c:v>0.93333333333333335</c:v>
                </c:pt>
                <c:pt idx="2">
                  <c:v>0.94736842105263153</c:v>
                </c:pt>
                <c:pt idx="3">
                  <c:v>0.93406593406593408</c:v>
                </c:pt>
                <c:pt idx="4">
                  <c:v>0.91304347826086951</c:v>
                </c:pt>
                <c:pt idx="5">
                  <c:v>0.88848920863309355</c:v>
                </c:pt>
                <c:pt idx="6">
                  <c:v>0.87195121951219512</c:v>
                </c:pt>
                <c:pt idx="7">
                  <c:v>0.85411140583554379</c:v>
                </c:pt>
                <c:pt idx="8">
                  <c:v>0.85176470588235298</c:v>
                </c:pt>
                <c:pt idx="9">
                  <c:v>0.85412262156448204</c:v>
                </c:pt>
                <c:pt idx="10">
                  <c:v>0.8574181117533719</c:v>
                </c:pt>
                <c:pt idx="11">
                  <c:v>0.8571428571428571</c:v>
                </c:pt>
                <c:pt idx="12">
                  <c:v>0.85089141004862234</c:v>
                </c:pt>
              </c:numCache>
            </c:numRef>
          </c:val>
        </c:ser>
        <c:ser>
          <c:idx val="3"/>
          <c:order val="3"/>
          <c:tx>
            <c:strRef>
              <c:f>'232 Maj'!$E$31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'232 Maj'!$F$31:$R$31</c:f>
              <c:numCache>
                <c:formatCode>0.0000</c:formatCode>
                <c:ptCount val="13"/>
                <c:pt idx="0">
                  <c:v>0.83720930232558144</c:v>
                </c:pt>
                <c:pt idx="1">
                  <c:v>0.66666666666666663</c:v>
                </c:pt>
                <c:pt idx="2">
                  <c:v>0.7142857142857143</c:v>
                </c:pt>
                <c:pt idx="3">
                  <c:v>0.76923076923076927</c:v>
                </c:pt>
                <c:pt idx="4">
                  <c:v>0.77826086956521734</c:v>
                </c:pt>
                <c:pt idx="5">
                  <c:v>0.76618705035971224</c:v>
                </c:pt>
                <c:pt idx="6">
                  <c:v>0.73780487804878048</c:v>
                </c:pt>
                <c:pt idx="7">
                  <c:v>0.73474801061007955</c:v>
                </c:pt>
                <c:pt idx="8">
                  <c:v>0.74117647058823533</c:v>
                </c:pt>
                <c:pt idx="9">
                  <c:v>0.7463002114164905</c:v>
                </c:pt>
                <c:pt idx="10">
                  <c:v>0.73795761078998068</c:v>
                </c:pt>
                <c:pt idx="11">
                  <c:v>0.7407407407407407</c:v>
                </c:pt>
                <c:pt idx="12">
                  <c:v>0.73257698541329008</c:v>
                </c:pt>
              </c:numCache>
            </c:numRef>
          </c:val>
        </c:ser>
        <c:ser>
          <c:idx val="4"/>
          <c:order val="4"/>
          <c:tx>
            <c:strRef>
              <c:f>'232 Maj'!$E$32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'232 Maj'!$F$32:$R$32</c:f>
              <c:numCache>
                <c:formatCode>0.0000</c:formatCode>
                <c:ptCount val="13"/>
                <c:pt idx="0">
                  <c:v>0.62790697674418605</c:v>
                </c:pt>
                <c:pt idx="1">
                  <c:v>0.66666666666666663</c:v>
                </c:pt>
                <c:pt idx="2">
                  <c:v>0.74436090225563911</c:v>
                </c:pt>
                <c:pt idx="3">
                  <c:v>0.72527472527472525</c:v>
                </c:pt>
                <c:pt idx="4">
                  <c:v>0.73478260869565215</c:v>
                </c:pt>
                <c:pt idx="5">
                  <c:v>0.68345323741007191</c:v>
                </c:pt>
                <c:pt idx="6">
                  <c:v>0.70121951219512191</c:v>
                </c:pt>
                <c:pt idx="7">
                  <c:v>0.71618037135278512</c:v>
                </c:pt>
                <c:pt idx="8">
                  <c:v>0.70588235294117652</c:v>
                </c:pt>
                <c:pt idx="9">
                  <c:v>0.72093023255813948</c:v>
                </c:pt>
                <c:pt idx="10">
                  <c:v>0.7032755298651252</c:v>
                </c:pt>
                <c:pt idx="11">
                  <c:v>0.69841269841269837</c:v>
                </c:pt>
                <c:pt idx="12">
                  <c:v>0.71150729335494323</c:v>
                </c:pt>
              </c:numCache>
            </c:numRef>
          </c:val>
        </c:ser>
        <c:ser>
          <c:idx val="5"/>
          <c:order val="5"/>
          <c:tx>
            <c:strRef>
              <c:f>'232 Maj'!$E$33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'232 Maj'!$F$33:$R$33</c:f>
              <c:numCache>
                <c:formatCode>0.0000</c:formatCode>
                <c:ptCount val="13"/>
                <c:pt idx="0">
                  <c:v>0.67441860465116277</c:v>
                </c:pt>
                <c:pt idx="1">
                  <c:v>0.6</c:v>
                </c:pt>
                <c:pt idx="2">
                  <c:v>0.66165413533834583</c:v>
                </c:pt>
                <c:pt idx="3">
                  <c:v>0.65384615384615385</c:v>
                </c:pt>
                <c:pt idx="4">
                  <c:v>0.66956521739130437</c:v>
                </c:pt>
                <c:pt idx="5">
                  <c:v>0.63669064748201443</c:v>
                </c:pt>
                <c:pt idx="6">
                  <c:v>0.66463414634146345</c:v>
                </c:pt>
                <c:pt idx="7">
                  <c:v>0.65251989389920428</c:v>
                </c:pt>
                <c:pt idx="8">
                  <c:v>0.66588235294117648</c:v>
                </c:pt>
                <c:pt idx="9">
                  <c:v>0.66596194503171247</c:v>
                </c:pt>
                <c:pt idx="10">
                  <c:v>0.66859344894026973</c:v>
                </c:pt>
                <c:pt idx="11">
                  <c:v>0.67372134038800702</c:v>
                </c:pt>
                <c:pt idx="12">
                  <c:v>0.67260940032414906</c:v>
                </c:pt>
              </c:numCache>
            </c:numRef>
          </c:val>
        </c:ser>
        <c:ser>
          <c:idx val="6"/>
          <c:order val="6"/>
          <c:tx>
            <c:strRef>
              <c:f>'232 Maj'!$E$34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'232 Maj'!$F$34:$R$34</c:f>
              <c:numCache>
                <c:formatCode>0.0000</c:formatCode>
                <c:ptCount val="13"/>
                <c:pt idx="0">
                  <c:v>0.2558139534883721</c:v>
                </c:pt>
                <c:pt idx="1">
                  <c:v>0.53333333333333333</c:v>
                </c:pt>
                <c:pt idx="2">
                  <c:v>0.54135338345864659</c:v>
                </c:pt>
                <c:pt idx="3">
                  <c:v>0.5</c:v>
                </c:pt>
                <c:pt idx="4">
                  <c:v>0.52173913043478259</c:v>
                </c:pt>
                <c:pt idx="5">
                  <c:v>0.52158273381294962</c:v>
                </c:pt>
                <c:pt idx="6">
                  <c:v>0.51829268292682928</c:v>
                </c:pt>
                <c:pt idx="7">
                  <c:v>0.50928381962864722</c:v>
                </c:pt>
                <c:pt idx="8">
                  <c:v>0.5505882352941176</c:v>
                </c:pt>
                <c:pt idx="9">
                  <c:v>0.54756871035940802</c:v>
                </c:pt>
                <c:pt idx="10">
                  <c:v>0.5684007707129094</c:v>
                </c:pt>
                <c:pt idx="11">
                  <c:v>0.56084656084656082</c:v>
                </c:pt>
                <c:pt idx="12">
                  <c:v>0.56564019448946512</c:v>
                </c:pt>
              </c:numCache>
            </c:numRef>
          </c:val>
        </c:ser>
        <c:ser>
          <c:idx val="7"/>
          <c:order val="7"/>
          <c:tx>
            <c:strRef>
              <c:f>'232 Maj'!$E$35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'232 Maj'!$F$35:$R$35</c:f>
              <c:numCache>
                <c:formatCode>0.0000</c:formatCode>
                <c:ptCount val="13"/>
                <c:pt idx="0">
                  <c:v>0.60465116279069764</c:v>
                </c:pt>
                <c:pt idx="1">
                  <c:v>0.51111111111111107</c:v>
                </c:pt>
                <c:pt idx="2">
                  <c:v>0.57894736842105265</c:v>
                </c:pt>
                <c:pt idx="3">
                  <c:v>0.60989010989010994</c:v>
                </c:pt>
                <c:pt idx="4">
                  <c:v>0.6</c:v>
                </c:pt>
                <c:pt idx="5">
                  <c:v>0.61870503597122306</c:v>
                </c:pt>
                <c:pt idx="6">
                  <c:v>0.60365853658536583</c:v>
                </c:pt>
                <c:pt idx="7">
                  <c:v>0.56763925729442966</c:v>
                </c:pt>
                <c:pt idx="8">
                  <c:v>0.56000000000000005</c:v>
                </c:pt>
                <c:pt idx="9">
                  <c:v>0.56659619450317122</c:v>
                </c:pt>
                <c:pt idx="10">
                  <c:v>0.5722543352601156</c:v>
                </c:pt>
                <c:pt idx="11">
                  <c:v>0.54850088183421519</c:v>
                </c:pt>
                <c:pt idx="12">
                  <c:v>0.53808752025931927</c:v>
                </c:pt>
              </c:numCache>
            </c:numRef>
          </c:val>
        </c:ser>
        <c:marker val="1"/>
        <c:axId val="101041280"/>
        <c:axId val="101042816"/>
      </c:lineChart>
      <c:catAx>
        <c:axId val="101041280"/>
        <c:scaling>
          <c:orientation val="minMax"/>
        </c:scaling>
        <c:axPos val="b"/>
        <c:numFmt formatCode="General" sourceLinked="1"/>
        <c:tickLblPos val="nextTo"/>
        <c:crossAx val="101042816"/>
        <c:crosses val="autoZero"/>
        <c:auto val="1"/>
        <c:lblAlgn val="ctr"/>
        <c:lblOffset val="100"/>
      </c:catAx>
      <c:valAx>
        <c:axId val="10104281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01041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34"/>
        </c:manualLayout>
      </c:layout>
    </c:legend>
    <c:plotVisOnly val="1"/>
    <c:dispBlanksAs val="gap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15"/>
          <c:y val="3.9863574745464515E-2"/>
          <c:w val="0.713814057463366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'231 Kwiecień'!$E$24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'231 Kwiecień'!$F$24:$R$24</c:f>
              <c:numCache>
                <c:formatCode>0.0000</c:formatCode>
                <c:ptCount val="13"/>
                <c:pt idx="0">
                  <c:v>0.92307692307692313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'231 Kwiecień'!$E$25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'231 Kwiecień'!$F$25:$R$25</c:f>
              <c:numCache>
                <c:formatCode>0.0000</c:formatCode>
                <c:ptCount val="13"/>
                <c:pt idx="0">
                  <c:v>0.38461538461538464</c:v>
                </c:pt>
                <c:pt idx="1">
                  <c:v>0.61290322580645162</c:v>
                </c:pt>
                <c:pt idx="2">
                  <c:v>0.95121951219512191</c:v>
                </c:pt>
                <c:pt idx="3">
                  <c:v>0.9</c:v>
                </c:pt>
                <c:pt idx="4">
                  <c:v>0.89610389610389607</c:v>
                </c:pt>
                <c:pt idx="5">
                  <c:v>0.81521739130434778</c:v>
                </c:pt>
                <c:pt idx="6">
                  <c:v>0.78181818181818186</c:v>
                </c:pt>
                <c:pt idx="7">
                  <c:v>0.78861788617886175</c:v>
                </c:pt>
                <c:pt idx="8">
                  <c:v>0.83941605839416056</c:v>
                </c:pt>
                <c:pt idx="9">
                  <c:v>0.85350318471337583</c:v>
                </c:pt>
                <c:pt idx="10">
                  <c:v>0.86627906976744184</c:v>
                </c:pt>
                <c:pt idx="11">
                  <c:v>0.89839572192513373</c:v>
                </c:pt>
                <c:pt idx="12">
                  <c:v>0.953125</c:v>
                </c:pt>
              </c:numCache>
            </c:numRef>
          </c:val>
        </c:ser>
        <c:ser>
          <c:idx val="2"/>
          <c:order val="2"/>
          <c:tx>
            <c:strRef>
              <c:f>'231 Kwiecień'!$E$26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'231 Kwiecień'!$F$26:$R$26</c:f>
              <c:numCache>
                <c:formatCode>0.0000</c:formatCode>
                <c:ptCount val="13"/>
                <c:pt idx="0">
                  <c:v>1</c:v>
                </c:pt>
                <c:pt idx="1">
                  <c:v>0.77419354838709675</c:v>
                </c:pt>
                <c:pt idx="2">
                  <c:v>0.78048780487804881</c:v>
                </c:pt>
                <c:pt idx="3">
                  <c:v>0.73333333333333328</c:v>
                </c:pt>
                <c:pt idx="4">
                  <c:v>0.75324675324675328</c:v>
                </c:pt>
                <c:pt idx="5">
                  <c:v>0.81521739130434778</c:v>
                </c:pt>
                <c:pt idx="6">
                  <c:v>0.8</c:v>
                </c:pt>
                <c:pt idx="7">
                  <c:v>0.84552845528455289</c:v>
                </c:pt>
                <c:pt idx="8">
                  <c:v>0.88321167883211682</c:v>
                </c:pt>
                <c:pt idx="9">
                  <c:v>0.86624203821656054</c:v>
                </c:pt>
                <c:pt idx="10">
                  <c:v>0.88953488372093026</c:v>
                </c:pt>
                <c:pt idx="11">
                  <c:v>0.93048128342245995</c:v>
                </c:pt>
                <c:pt idx="12">
                  <c:v>0.953125</c:v>
                </c:pt>
              </c:numCache>
            </c:numRef>
          </c:val>
        </c:ser>
        <c:ser>
          <c:idx val="3"/>
          <c:order val="3"/>
          <c:tx>
            <c:strRef>
              <c:f>'231 Kwiecień'!$E$27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'231 Kwiecień'!$F$27:$R$27</c:f>
              <c:numCache>
                <c:formatCode>0.0000</c:formatCode>
                <c:ptCount val="13"/>
                <c:pt idx="0">
                  <c:v>0.76923076923076927</c:v>
                </c:pt>
                <c:pt idx="1">
                  <c:v>0.54838709677419351</c:v>
                </c:pt>
                <c:pt idx="2">
                  <c:v>0.92682926829268297</c:v>
                </c:pt>
                <c:pt idx="3">
                  <c:v>0.8833333333333333</c:v>
                </c:pt>
                <c:pt idx="4">
                  <c:v>0.83116883116883122</c:v>
                </c:pt>
                <c:pt idx="5">
                  <c:v>0.84782608695652173</c:v>
                </c:pt>
                <c:pt idx="6">
                  <c:v>0.83636363636363631</c:v>
                </c:pt>
                <c:pt idx="7">
                  <c:v>0.83739837398373984</c:v>
                </c:pt>
                <c:pt idx="8">
                  <c:v>0.81751824817518248</c:v>
                </c:pt>
                <c:pt idx="9">
                  <c:v>0.76433121019108285</c:v>
                </c:pt>
                <c:pt idx="10">
                  <c:v>0.79651162790697672</c:v>
                </c:pt>
                <c:pt idx="11">
                  <c:v>0.81283422459893051</c:v>
                </c:pt>
                <c:pt idx="12">
                  <c:v>0.79166666666666663</c:v>
                </c:pt>
              </c:numCache>
            </c:numRef>
          </c:val>
        </c:ser>
        <c:ser>
          <c:idx val="4"/>
          <c:order val="4"/>
          <c:tx>
            <c:strRef>
              <c:f>'231 Kwiecień'!$E$28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'231 Kwiecień'!$F$28:$R$28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0.45161290322580644</c:v>
                </c:pt>
                <c:pt idx="2">
                  <c:v>0.78048780487804881</c:v>
                </c:pt>
                <c:pt idx="3">
                  <c:v>0.68333333333333335</c:v>
                </c:pt>
                <c:pt idx="4">
                  <c:v>0.58441558441558439</c:v>
                </c:pt>
                <c:pt idx="5">
                  <c:v>0.58695652173913049</c:v>
                </c:pt>
                <c:pt idx="6">
                  <c:v>0.5636363636363636</c:v>
                </c:pt>
                <c:pt idx="7">
                  <c:v>0.58536585365853655</c:v>
                </c:pt>
                <c:pt idx="8">
                  <c:v>0.55474452554744524</c:v>
                </c:pt>
                <c:pt idx="9">
                  <c:v>0.49681528662420382</c:v>
                </c:pt>
                <c:pt idx="10">
                  <c:v>0.48837209302325579</c:v>
                </c:pt>
                <c:pt idx="11">
                  <c:v>0.48128342245989303</c:v>
                </c:pt>
                <c:pt idx="12">
                  <c:v>0.46875</c:v>
                </c:pt>
              </c:numCache>
            </c:numRef>
          </c:val>
        </c:ser>
        <c:ser>
          <c:idx val="5"/>
          <c:order val="5"/>
          <c:tx>
            <c:strRef>
              <c:f>'231 Kwiecień'!$E$29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'231 Kwiecień'!$F$29:$R$29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0.16129032258064516</c:v>
                </c:pt>
                <c:pt idx="2">
                  <c:v>0.12195121951219512</c:v>
                </c:pt>
                <c:pt idx="3">
                  <c:v>0.16666666666666666</c:v>
                </c:pt>
                <c:pt idx="4">
                  <c:v>0.23376623376623376</c:v>
                </c:pt>
                <c:pt idx="5">
                  <c:v>0.19565217391304349</c:v>
                </c:pt>
                <c:pt idx="6">
                  <c:v>0.22727272727272727</c:v>
                </c:pt>
                <c:pt idx="7">
                  <c:v>0.28455284552845528</c:v>
                </c:pt>
                <c:pt idx="8">
                  <c:v>0.34306569343065696</c:v>
                </c:pt>
                <c:pt idx="9">
                  <c:v>0.36942675159235666</c:v>
                </c:pt>
                <c:pt idx="10">
                  <c:v>0.39534883720930231</c:v>
                </c:pt>
                <c:pt idx="11">
                  <c:v>0.41711229946524064</c:v>
                </c:pt>
                <c:pt idx="12">
                  <c:v>0.41666666666666669</c:v>
                </c:pt>
              </c:numCache>
            </c:numRef>
          </c:val>
        </c:ser>
        <c:marker val="1"/>
        <c:axId val="101157120"/>
        <c:axId val="101171200"/>
      </c:lineChart>
      <c:catAx>
        <c:axId val="101157120"/>
        <c:scaling>
          <c:orientation val="minMax"/>
        </c:scaling>
        <c:axPos val="b"/>
        <c:numFmt formatCode="General" sourceLinked="1"/>
        <c:tickLblPos val="nextTo"/>
        <c:crossAx val="101171200"/>
        <c:crosses val="autoZero"/>
        <c:auto val="1"/>
        <c:lblAlgn val="ctr"/>
        <c:lblOffset val="100"/>
      </c:catAx>
      <c:valAx>
        <c:axId val="101171200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01157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34"/>
        </c:manualLayout>
      </c:layout>
    </c:legend>
    <c:plotVisOnly val="1"/>
    <c:dispBlanksAs val="gap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37"/>
          <c:y val="3.9863574745464515E-2"/>
          <c:w val="0.713814057463366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'230 Marzec'!$E$26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'230 Marzec'!$F$26:$N$26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'230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'230 Marzec'!$F$27:$N$27</c:f>
              <c:numCache>
                <c:formatCode>0.0000</c:formatCode>
                <c:ptCount val="9"/>
                <c:pt idx="0">
                  <c:v>1</c:v>
                </c:pt>
                <c:pt idx="1">
                  <c:v>0.87234042553191493</c:v>
                </c:pt>
                <c:pt idx="2">
                  <c:v>0.87323943661971826</c:v>
                </c:pt>
                <c:pt idx="3">
                  <c:v>0.88297872340425532</c:v>
                </c:pt>
                <c:pt idx="4">
                  <c:v>0.81081081081081086</c:v>
                </c:pt>
                <c:pt idx="5">
                  <c:v>0.86065573770491799</c:v>
                </c:pt>
                <c:pt idx="6">
                  <c:v>0.84397163120567376</c:v>
                </c:pt>
                <c:pt idx="7">
                  <c:v>0.86274509803921573</c:v>
                </c:pt>
                <c:pt idx="8">
                  <c:v>0.8571428571428571</c:v>
                </c:pt>
              </c:numCache>
            </c:numRef>
          </c:val>
        </c:ser>
        <c:ser>
          <c:idx val="2"/>
          <c:order val="2"/>
          <c:tx>
            <c:strRef>
              <c:f>'230 Marzec'!$E$28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'230 Marzec'!$F$28:$N$28</c:f>
              <c:numCache>
                <c:formatCode>0.0000</c:formatCode>
                <c:ptCount val="9"/>
                <c:pt idx="0">
                  <c:v>0.875</c:v>
                </c:pt>
                <c:pt idx="1">
                  <c:v>0.80851063829787229</c:v>
                </c:pt>
                <c:pt idx="2">
                  <c:v>0.85915492957746475</c:v>
                </c:pt>
                <c:pt idx="3">
                  <c:v>0.8936170212765957</c:v>
                </c:pt>
                <c:pt idx="4">
                  <c:v>0.85585585585585588</c:v>
                </c:pt>
                <c:pt idx="5">
                  <c:v>0.90163934426229508</c:v>
                </c:pt>
                <c:pt idx="6">
                  <c:v>0.85815602836879434</c:v>
                </c:pt>
                <c:pt idx="7">
                  <c:v>0.84313725490196079</c:v>
                </c:pt>
                <c:pt idx="8">
                  <c:v>0.8392857142857143</c:v>
                </c:pt>
              </c:numCache>
            </c:numRef>
          </c:val>
        </c:ser>
        <c:ser>
          <c:idx val="3"/>
          <c:order val="3"/>
          <c:tx>
            <c:strRef>
              <c:f>'230 Marzec'!$E$29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'230 Marzec'!$F$29:$N$29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0.72340425531914898</c:v>
                </c:pt>
                <c:pt idx="2">
                  <c:v>0.71830985915492962</c:v>
                </c:pt>
                <c:pt idx="3">
                  <c:v>0.76595744680851063</c:v>
                </c:pt>
                <c:pt idx="4">
                  <c:v>0.73873873873873874</c:v>
                </c:pt>
                <c:pt idx="5">
                  <c:v>0.73770491803278693</c:v>
                </c:pt>
                <c:pt idx="6">
                  <c:v>0.76595744680851063</c:v>
                </c:pt>
                <c:pt idx="7">
                  <c:v>0.73856209150326801</c:v>
                </c:pt>
                <c:pt idx="8">
                  <c:v>0.72619047619047616</c:v>
                </c:pt>
              </c:numCache>
            </c:numRef>
          </c:val>
        </c:ser>
        <c:ser>
          <c:idx val="4"/>
          <c:order val="4"/>
          <c:tx>
            <c:strRef>
              <c:f>'230 Marzec'!$E$30</c:f>
              <c:strCache>
                <c:ptCount val="1"/>
                <c:pt idx="0">
                  <c:v>Robert "Stalney" Stańczyk</c:v>
                </c:pt>
              </c:strCache>
            </c:strRef>
          </c:tx>
          <c:val>
            <c:numRef>
              <c:f>'230 Marzec'!$F$30:$N$30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0.55319148936170215</c:v>
                </c:pt>
                <c:pt idx="2">
                  <c:v>0.59154929577464788</c:v>
                </c:pt>
                <c:pt idx="3">
                  <c:v>0.61702127659574468</c:v>
                </c:pt>
                <c:pt idx="4">
                  <c:v>0.59459459459459463</c:v>
                </c:pt>
                <c:pt idx="5">
                  <c:v>0.67213114754098358</c:v>
                </c:pt>
                <c:pt idx="6">
                  <c:v>0.69503546099290781</c:v>
                </c:pt>
                <c:pt idx="7">
                  <c:v>0.69281045751633985</c:v>
                </c:pt>
                <c:pt idx="8">
                  <c:v>0.7142857142857143</c:v>
                </c:pt>
              </c:numCache>
            </c:numRef>
          </c:val>
        </c:ser>
        <c:ser>
          <c:idx val="5"/>
          <c:order val="5"/>
          <c:tx>
            <c:strRef>
              <c:f>'230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'230 Marzec'!$F$31:$N$31</c:f>
              <c:numCache>
                <c:formatCode>0.0000</c:formatCode>
                <c:ptCount val="9"/>
                <c:pt idx="0">
                  <c:v>0.375</c:v>
                </c:pt>
                <c:pt idx="1">
                  <c:v>0.42553191489361702</c:v>
                </c:pt>
                <c:pt idx="2">
                  <c:v>0.50704225352112675</c:v>
                </c:pt>
                <c:pt idx="3">
                  <c:v>0.55319148936170215</c:v>
                </c:pt>
                <c:pt idx="4">
                  <c:v>0.52252252252252251</c:v>
                </c:pt>
                <c:pt idx="5">
                  <c:v>0.51639344262295084</c:v>
                </c:pt>
                <c:pt idx="6">
                  <c:v>0.52482269503546097</c:v>
                </c:pt>
                <c:pt idx="7">
                  <c:v>0.50980392156862742</c:v>
                </c:pt>
                <c:pt idx="8">
                  <c:v>0.5178571428571429</c:v>
                </c:pt>
              </c:numCache>
            </c:numRef>
          </c:val>
        </c:ser>
        <c:ser>
          <c:idx val="6"/>
          <c:order val="6"/>
          <c:tx>
            <c:strRef>
              <c:f>'230 Marzec'!$E$32</c:f>
              <c:strCache>
                <c:ptCount val="1"/>
                <c:pt idx="0">
                  <c:v>Mateusz Labuda</c:v>
                </c:pt>
              </c:strCache>
            </c:strRef>
          </c:tx>
          <c:val>
            <c:numRef>
              <c:f>'230 Marzec'!$F$32:$N$32</c:f>
              <c:numCache>
                <c:formatCode>0.0000</c:formatCode>
                <c:ptCount val="9"/>
                <c:pt idx="0">
                  <c:v>0.16666666666666666</c:v>
                </c:pt>
                <c:pt idx="1">
                  <c:v>0.27659574468085107</c:v>
                </c:pt>
                <c:pt idx="2">
                  <c:v>0.38028169014084506</c:v>
                </c:pt>
                <c:pt idx="3">
                  <c:v>0.31914893617021278</c:v>
                </c:pt>
                <c:pt idx="4">
                  <c:v>0.34234234234234234</c:v>
                </c:pt>
                <c:pt idx="5">
                  <c:v>0.36065573770491804</c:v>
                </c:pt>
                <c:pt idx="6">
                  <c:v>0.3546099290780142</c:v>
                </c:pt>
                <c:pt idx="7">
                  <c:v>0.34640522875816993</c:v>
                </c:pt>
                <c:pt idx="8">
                  <c:v>0.36309523809523808</c:v>
                </c:pt>
              </c:numCache>
            </c:numRef>
          </c:val>
        </c:ser>
        <c:marker val="1"/>
        <c:axId val="100974976"/>
        <c:axId val="100976512"/>
      </c:lineChart>
      <c:catAx>
        <c:axId val="100974976"/>
        <c:scaling>
          <c:orientation val="minMax"/>
        </c:scaling>
        <c:axPos val="b"/>
        <c:numFmt formatCode="General" sourceLinked="1"/>
        <c:tickLblPos val="nextTo"/>
        <c:crossAx val="100976512"/>
        <c:crosses val="autoZero"/>
        <c:auto val="1"/>
        <c:lblAlgn val="ctr"/>
        <c:lblOffset val="100"/>
      </c:catAx>
      <c:valAx>
        <c:axId val="100976512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009749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45"/>
        </c:manualLayout>
      </c:layout>
    </c:legend>
    <c:plotVisOnly val="1"/>
    <c:dispBlanksAs val="gap"/>
  </c:chart>
  <c:printSettings>
    <c:headerFooter/>
    <c:pageMargins b="0.75000000000001454" l="0.70000000000000062" r="0.70000000000000062" t="0.7500000000000145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04"/>
          <c:y val="3.9863574745464515E-2"/>
          <c:w val="0.713814057463366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01275136"/>
        <c:axId val="101276672"/>
      </c:lineChart>
      <c:catAx>
        <c:axId val="101275136"/>
        <c:scaling>
          <c:orientation val="minMax"/>
        </c:scaling>
        <c:axPos val="b"/>
        <c:numFmt formatCode="General" sourceLinked="1"/>
        <c:tickLblPos val="nextTo"/>
        <c:crossAx val="101276672"/>
        <c:crosses val="autoZero"/>
        <c:auto val="1"/>
        <c:lblAlgn val="ctr"/>
        <c:lblOffset val="100"/>
      </c:catAx>
      <c:valAx>
        <c:axId val="10127667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01275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421" l="0.70000000000000062" r="0.70000000000000062" t="0.7500000000000142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1884044</xdr:colOff>
      <xdr:row>16</xdr:row>
      <xdr:rowOff>114299</xdr:rowOff>
    </xdr:from>
    <xdr:to>
      <xdr:col>21</xdr:col>
      <xdr:colOff>361950</xdr:colOff>
      <xdr:row>41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2026919</xdr:colOff>
      <xdr:row>14</xdr:row>
      <xdr:rowOff>28574</xdr:rowOff>
    </xdr:from>
    <xdr:to>
      <xdr:col>18</xdr:col>
      <xdr:colOff>314325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2085975</xdr:colOff>
      <xdr:row>11</xdr:row>
      <xdr:rowOff>104774</xdr:rowOff>
    </xdr:from>
    <xdr:to>
      <xdr:col>18</xdr:col>
      <xdr:colOff>123825</xdr:colOff>
      <xdr:row>33</xdr:row>
      <xdr:rowOff>133350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1988819</xdr:colOff>
      <xdr:row>9</xdr:row>
      <xdr:rowOff>47624</xdr:rowOff>
    </xdr:from>
    <xdr:to>
      <xdr:col>18</xdr:col>
      <xdr:colOff>276225</xdr:colOff>
      <xdr:row>27</xdr:row>
      <xdr:rowOff>9525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12</xdr:row>
      <xdr:rowOff>9524</xdr:rowOff>
    </xdr:from>
    <xdr:to>
      <xdr:col>14</xdr:col>
      <xdr:colOff>161925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57"/>
  <sheetViews>
    <sheetView tabSelected="1" topLeftCell="B1" workbookViewId="0">
      <selection activeCell="B2" sqref="B2:B3"/>
    </sheetView>
  </sheetViews>
  <sheetFormatPr defaultColWidth="11.5703125" defaultRowHeight="12.75"/>
  <cols>
    <col min="1" max="1" width="5.42578125" style="60" customWidth="1"/>
    <col min="2" max="2" width="8.140625" style="60" customWidth="1"/>
    <col min="3" max="3" width="36.5703125" style="60" customWidth="1"/>
    <col min="4" max="4" width="8.5703125" style="60" customWidth="1"/>
    <col min="5" max="5" width="6.28515625" style="60" customWidth="1"/>
    <col min="6" max="6" width="6.28515625" style="60" hidden="1" customWidth="1"/>
    <col min="7" max="7" width="6.28515625" style="60" customWidth="1"/>
    <col min="8" max="8" width="6.28515625" style="60" hidden="1" customWidth="1"/>
    <col min="9" max="20" width="6.28515625" style="60" customWidth="1"/>
    <col min="21" max="21" width="6.28515625" style="60" hidden="1" customWidth="1"/>
    <col min="22" max="22" width="13.7109375" style="60" customWidth="1"/>
    <col min="23" max="23" width="13.7109375" style="60" hidden="1" customWidth="1"/>
    <col min="24" max="24" width="14" style="60" customWidth="1"/>
    <col min="25" max="25" width="14" style="60" hidden="1" customWidth="1"/>
    <col min="26" max="26" width="6.28515625" style="60" customWidth="1"/>
    <col min="27" max="27" width="7.140625" style="60" customWidth="1"/>
    <col min="28" max="28" width="32.28515625" style="60" customWidth="1"/>
    <col min="29" max="29" width="14.140625" style="60" customWidth="1"/>
    <col min="30" max="30" width="14.28515625" style="60" customWidth="1"/>
    <col min="31" max="31" width="4" style="60" bestFit="1" customWidth="1"/>
    <col min="32" max="32" width="14.140625" style="60" customWidth="1"/>
    <col min="33" max="33" width="14.28515625" style="60" customWidth="1"/>
    <col min="34" max="34" width="6.28515625" style="60" bestFit="1" customWidth="1"/>
    <col min="35" max="35" width="4" style="60" bestFit="1" customWidth="1"/>
    <col min="36" max="36" width="6.28515625" style="60" bestFit="1" customWidth="1"/>
    <col min="37" max="37" width="4" style="60" bestFit="1" customWidth="1"/>
    <col min="38" max="38" width="6.28515625" style="60" bestFit="1" customWidth="1"/>
    <col min="39" max="39" width="4" style="60" bestFit="1" customWidth="1"/>
    <col min="40" max="40" width="21" style="60" customWidth="1"/>
    <col min="41" max="258" width="11.5703125" style="60"/>
    <col min="259" max="259" width="5.42578125" style="60" customWidth="1"/>
    <col min="260" max="260" width="8.140625" style="60" customWidth="1"/>
    <col min="261" max="261" width="36.5703125" style="60" customWidth="1"/>
    <col min="262" max="262" width="8.5703125" style="60" customWidth="1"/>
    <col min="263" max="279" width="6.28515625" style="60" customWidth="1"/>
    <col min="280" max="280" width="13.7109375" style="60" customWidth="1"/>
    <col min="281" max="281" width="14" style="60" customWidth="1"/>
    <col min="282" max="282" width="6.28515625" style="60" customWidth="1"/>
    <col min="283" max="283" width="7.140625" style="60" customWidth="1"/>
    <col min="284" max="284" width="32.28515625" style="60" customWidth="1"/>
    <col min="285" max="285" width="14.140625" style="60" customWidth="1"/>
    <col min="286" max="286" width="14.28515625" style="60" customWidth="1"/>
    <col min="287" max="287" width="4" style="60" bestFit="1" customWidth="1"/>
    <col min="288" max="288" width="14.140625" style="60" customWidth="1"/>
    <col min="289" max="289" width="14.28515625" style="60" customWidth="1"/>
    <col min="290" max="290" width="6.28515625" style="60" bestFit="1" customWidth="1"/>
    <col min="291" max="291" width="4" style="60" bestFit="1" customWidth="1"/>
    <col min="292" max="292" width="6.28515625" style="60" bestFit="1" customWidth="1"/>
    <col min="293" max="293" width="4" style="60" bestFit="1" customWidth="1"/>
    <col min="294" max="294" width="6.28515625" style="60" bestFit="1" customWidth="1"/>
    <col min="295" max="295" width="4" style="60" bestFit="1" customWidth="1"/>
    <col min="296" max="296" width="21" style="60" customWidth="1"/>
    <col min="297" max="514" width="11.5703125" style="60"/>
    <col min="515" max="515" width="5.42578125" style="60" customWidth="1"/>
    <col min="516" max="516" width="8.140625" style="60" customWidth="1"/>
    <col min="517" max="517" width="36.5703125" style="60" customWidth="1"/>
    <col min="518" max="518" width="8.5703125" style="60" customWidth="1"/>
    <col min="519" max="535" width="6.28515625" style="60" customWidth="1"/>
    <col min="536" max="536" width="13.7109375" style="60" customWidth="1"/>
    <col min="537" max="537" width="14" style="60" customWidth="1"/>
    <col min="538" max="538" width="6.28515625" style="60" customWidth="1"/>
    <col min="539" max="539" width="7.140625" style="60" customWidth="1"/>
    <col min="540" max="540" width="32.28515625" style="60" customWidth="1"/>
    <col min="541" max="541" width="14.140625" style="60" customWidth="1"/>
    <col min="542" max="542" width="14.28515625" style="60" customWidth="1"/>
    <col min="543" max="543" width="4" style="60" bestFit="1" customWidth="1"/>
    <col min="544" max="544" width="14.140625" style="60" customWidth="1"/>
    <col min="545" max="545" width="14.28515625" style="60" customWidth="1"/>
    <col min="546" max="546" width="6.28515625" style="60" bestFit="1" customWidth="1"/>
    <col min="547" max="547" width="4" style="60" bestFit="1" customWidth="1"/>
    <col min="548" max="548" width="6.28515625" style="60" bestFit="1" customWidth="1"/>
    <col min="549" max="549" width="4" style="60" bestFit="1" customWidth="1"/>
    <col min="550" max="550" width="6.28515625" style="60" bestFit="1" customWidth="1"/>
    <col min="551" max="551" width="4" style="60" bestFit="1" customWidth="1"/>
    <col min="552" max="552" width="21" style="60" customWidth="1"/>
    <col min="553" max="770" width="11.5703125" style="60"/>
    <col min="771" max="771" width="5.42578125" style="60" customWidth="1"/>
    <col min="772" max="772" width="8.140625" style="60" customWidth="1"/>
    <col min="773" max="773" width="36.5703125" style="60" customWidth="1"/>
    <col min="774" max="774" width="8.5703125" style="60" customWidth="1"/>
    <col min="775" max="791" width="6.28515625" style="60" customWidth="1"/>
    <col min="792" max="792" width="13.7109375" style="60" customWidth="1"/>
    <col min="793" max="793" width="14" style="60" customWidth="1"/>
    <col min="794" max="794" width="6.28515625" style="60" customWidth="1"/>
    <col min="795" max="795" width="7.140625" style="60" customWidth="1"/>
    <col min="796" max="796" width="32.28515625" style="60" customWidth="1"/>
    <col min="797" max="797" width="14.140625" style="60" customWidth="1"/>
    <col min="798" max="798" width="14.28515625" style="60" customWidth="1"/>
    <col min="799" max="799" width="4" style="60" bestFit="1" customWidth="1"/>
    <col min="800" max="800" width="14.140625" style="60" customWidth="1"/>
    <col min="801" max="801" width="14.28515625" style="60" customWidth="1"/>
    <col min="802" max="802" width="6.28515625" style="60" bestFit="1" customWidth="1"/>
    <col min="803" max="803" width="4" style="60" bestFit="1" customWidth="1"/>
    <col min="804" max="804" width="6.28515625" style="60" bestFit="1" customWidth="1"/>
    <col min="805" max="805" width="4" style="60" bestFit="1" customWidth="1"/>
    <col min="806" max="806" width="6.28515625" style="60" bestFit="1" customWidth="1"/>
    <col min="807" max="807" width="4" style="60" bestFit="1" customWidth="1"/>
    <col min="808" max="808" width="21" style="60" customWidth="1"/>
    <col min="809" max="1026" width="11.5703125" style="60"/>
    <col min="1027" max="1027" width="5.42578125" style="60" customWidth="1"/>
    <col min="1028" max="1028" width="8.140625" style="60" customWidth="1"/>
    <col min="1029" max="1029" width="36.5703125" style="60" customWidth="1"/>
    <col min="1030" max="1030" width="8.5703125" style="60" customWidth="1"/>
    <col min="1031" max="1047" width="6.28515625" style="60" customWidth="1"/>
    <col min="1048" max="1048" width="13.7109375" style="60" customWidth="1"/>
    <col min="1049" max="1049" width="14" style="60" customWidth="1"/>
    <col min="1050" max="1050" width="6.28515625" style="60" customWidth="1"/>
    <col min="1051" max="1051" width="7.140625" style="60" customWidth="1"/>
    <col min="1052" max="1052" width="32.28515625" style="60" customWidth="1"/>
    <col min="1053" max="1053" width="14.140625" style="60" customWidth="1"/>
    <col min="1054" max="1054" width="14.28515625" style="60" customWidth="1"/>
    <col min="1055" max="1055" width="4" style="60" bestFit="1" customWidth="1"/>
    <col min="1056" max="1056" width="14.140625" style="60" customWidth="1"/>
    <col min="1057" max="1057" width="14.28515625" style="60" customWidth="1"/>
    <col min="1058" max="1058" width="6.28515625" style="60" bestFit="1" customWidth="1"/>
    <col min="1059" max="1059" width="4" style="60" bestFit="1" customWidth="1"/>
    <col min="1060" max="1060" width="6.28515625" style="60" bestFit="1" customWidth="1"/>
    <col min="1061" max="1061" width="4" style="60" bestFit="1" customWidth="1"/>
    <col min="1062" max="1062" width="6.28515625" style="60" bestFit="1" customWidth="1"/>
    <col min="1063" max="1063" width="4" style="60" bestFit="1" customWidth="1"/>
    <col min="1064" max="1064" width="21" style="60" customWidth="1"/>
    <col min="1065" max="1282" width="11.5703125" style="60"/>
    <col min="1283" max="1283" width="5.42578125" style="60" customWidth="1"/>
    <col min="1284" max="1284" width="8.140625" style="60" customWidth="1"/>
    <col min="1285" max="1285" width="36.5703125" style="60" customWidth="1"/>
    <col min="1286" max="1286" width="8.5703125" style="60" customWidth="1"/>
    <col min="1287" max="1303" width="6.28515625" style="60" customWidth="1"/>
    <col min="1304" max="1304" width="13.7109375" style="60" customWidth="1"/>
    <col min="1305" max="1305" width="14" style="60" customWidth="1"/>
    <col min="1306" max="1306" width="6.28515625" style="60" customWidth="1"/>
    <col min="1307" max="1307" width="7.140625" style="60" customWidth="1"/>
    <col min="1308" max="1308" width="32.28515625" style="60" customWidth="1"/>
    <col min="1309" max="1309" width="14.140625" style="60" customWidth="1"/>
    <col min="1310" max="1310" width="14.28515625" style="60" customWidth="1"/>
    <col min="1311" max="1311" width="4" style="60" bestFit="1" customWidth="1"/>
    <col min="1312" max="1312" width="14.140625" style="60" customWidth="1"/>
    <col min="1313" max="1313" width="14.28515625" style="60" customWidth="1"/>
    <col min="1314" max="1314" width="6.28515625" style="60" bestFit="1" customWidth="1"/>
    <col min="1315" max="1315" width="4" style="60" bestFit="1" customWidth="1"/>
    <col min="1316" max="1316" width="6.28515625" style="60" bestFit="1" customWidth="1"/>
    <col min="1317" max="1317" width="4" style="60" bestFit="1" customWidth="1"/>
    <col min="1318" max="1318" width="6.28515625" style="60" bestFit="1" customWidth="1"/>
    <col min="1319" max="1319" width="4" style="60" bestFit="1" customWidth="1"/>
    <col min="1320" max="1320" width="21" style="60" customWidth="1"/>
    <col min="1321" max="1538" width="11.5703125" style="60"/>
    <col min="1539" max="1539" width="5.42578125" style="60" customWidth="1"/>
    <col min="1540" max="1540" width="8.140625" style="60" customWidth="1"/>
    <col min="1541" max="1541" width="36.5703125" style="60" customWidth="1"/>
    <col min="1542" max="1542" width="8.5703125" style="60" customWidth="1"/>
    <col min="1543" max="1559" width="6.28515625" style="60" customWidth="1"/>
    <col min="1560" max="1560" width="13.7109375" style="60" customWidth="1"/>
    <col min="1561" max="1561" width="14" style="60" customWidth="1"/>
    <col min="1562" max="1562" width="6.28515625" style="60" customWidth="1"/>
    <col min="1563" max="1563" width="7.140625" style="60" customWidth="1"/>
    <col min="1564" max="1564" width="32.28515625" style="60" customWidth="1"/>
    <col min="1565" max="1565" width="14.140625" style="60" customWidth="1"/>
    <col min="1566" max="1566" width="14.28515625" style="60" customWidth="1"/>
    <col min="1567" max="1567" width="4" style="60" bestFit="1" customWidth="1"/>
    <col min="1568" max="1568" width="14.140625" style="60" customWidth="1"/>
    <col min="1569" max="1569" width="14.28515625" style="60" customWidth="1"/>
    <col min="1570" max="1570" width="6.28515625" style="60" bestFit="1" customWidth="1"/>
    <col min="1571" max="1571" width="4" style="60" bestFit="1" customWidth="1"/>
    <col min="1572" max="1572" width="6.28515625" style="60" bestFit="1" customWidth="1"/>
    <col min="1573" max="1573" width="4" style="60" bestFit="1" customWidth="1"/>
    <col min="1574" max="1574" width="6.28515625" style="60" bestFit="1" customWidth="1"/>
    <col min="1575" max="1575" width="4" style="60" bestFit="1" customWidth="1"/>
    <col min="1576" max="1576" width="21" style="60" customWidth="1"/>
    <col min="1577" max="1794" width="11.5703125" style="60"/>
    <col min="1795" max="1795" width="5.42578125" style="60" customWidth="1"/>
    <col min="1796" max="1796" width="8.140625" style="60" customWidth="1"/>
    <col min="1797" max="1797" width="36.5703125" style="60" customWidth="1"/>
    <col min="1798" max="1798" width="8.5703125" style="60" customWidth="1"/>
    <col min="1799" max="1815" width="6.28515625" style="60" customWidth="1"/>
    <col min="1816" max="1816" width="13.7109375" style="60" customWidth="1"/>
    <col min="1817" max="1817" width="14" style="60" customWidth="1"/>
    <col min="1818" max="1818" width="6.28515625" style="60" customWidth="1"/>
    <col min="1819" max="1819" width="7.140625" style="60" customWidth="1"/>
    <col min="1820" max="1820" width="32.28515625" style="60" customWidth="1"/>
    <col min="1821" max="1821" width="14.140625" style="60" customWidth="1"/>
    <col min="1822" max="1822" width="14.28515625" style="60" customWidth="1"/>
    <col min="1823" max="1823" width="4" style="60" bestFit="1" customWidth="1"/>
    <col min="1824" max="1824" width="14.140625" style="60" customWidth="1"/>
    <col min="1825" max="1825" width="14.28515625" style="60" customWidth="1"/>
    <col min="1826" max="1826" width="6.28515625" style="60" bestFit="1" customWidth="1"/>
    <col min="1827" max="1827" width="4" style="60" bestFit="1" customWidth="1"/>
    <col min="1828" max="1828" width="6.28515625" style="60" bestFit="1" customWidth="1"/>
    <col min="1829" max="1829" width="4" style="60" bestFit="1" customWidth="1"/>
    <col min="1830" max="1830" width="6.28515625" style="60" bestFit="1" customWidth="1"/>
    <col min="1831" max="1831" width="4" style="60" bestFit="1" customWidth="1"/>
    <col min="1832" max="1832" width="21" style="60" customWidth="1"/>
    <col min="1833" max="2050" width="11.5703125" style="60"/>
    <col min="2051" max="2051" width="5.42578125" style="60" customWidth="1"/>
    <col min="2052" max="2052" width="8.140625" style="60" customWidth="1"/>
    <col min="2053" max="2053" width="36.5703125" style="60" customWidth="1"/>
    <col min="2054" max="2054" width="8.5703125" style="60" customWidth="1"/>
    <col min="2055" max="2071" width="6.28515625" style="60" customWidth="1"/>
    <col min="2072" max="2072" width="13.7109375" style="60" customWidth="1"/>
    <col min="2073" max="2073" width="14" style="60" customWidth="1"/>
    <col min="2074" max="2074" width="6.28515625" style="60" customWidth="1"/>
    <col min="2075" max="2075" width="7.140625" style="60" customWidth="1"/>
    <col min="2076" max="2076" width="32.28515625" style="60" customWidth="1"/>
    <col min="2077" max="2077" width="14.140625" style="60" customWidth="1"/>
    <col min="2078" max="2078" width="14.28515625" style="60" customWidth="1"/>
    <col min="2079" max="2079" width="4" style="60" bestFit="1" customWidth="1"/>
    <col min="2080" max="2080" width="14.140625" style="60" customWidth="1"/>
    <col min="2081" max="2081" width="14.28515625" style="60" customWidth="1"/>
    <col min="2082" max="2082" width="6.28515625" style="60" bestFit="1" customWidth="1"/>
    <col min="2083" max="2083" width="4" style="60" bestFit="1" customWidth="1"/>
    <col min="2084" max="2084" width="6.28515625" style="60" bestFit="1" customWidth="1"/>
    <col min="2085" max="2085" width="4" style="60" bestFit="1" customWidth="1"/>
    <col min="2086" max="2086" width="6.28515625" style="60" bestFit="1" customWidth="1"/>
    <col min="2087" max="2087" width="4" style="60" bestFit="1" customWidth="1"/>
    <col min="2088" max="2088" width="21" style="60" customWidth="1"/>
    <col min="2089" max="2306" width="11.5703125" style="60"/>
    <col min="2307" max="2307" width="5.42578125" style="60" customWidth="1"/>
    <col min="2308" max="2308" width="8.140625" style="60" customWidth="1"/>
    <col min="2309" max="2309" width="36.5703125" style="60" customWidth="1"/>
    <col min="2310" max="2310" width="8.5703125" style="60" customWidth="1"/>
    <col min="2311" max="2327" width="6.28515625" style="60" customWidth="1"/>
    <col min="2328" max="2328" width="13.7109375" style="60" customWidth="1"/>
    <col min="2329" max="2329" width="14" style="60" customWidth="1"/>
    <col min="2330" max="2330" width="6.28515625" style="60" customWidth="1"/>
    <col min="2331" max="2331" width="7.140625" style="60" customWidth="1"/>
    <col min="2332" max="2332" width="32.28515625" style="60" customWidth="1"/>
    <col min="2333" max="2333" width="14.140625" style="60" customWidth="1"/>
    <col min="2334" max="2334" width="14.28515625" style="60" customWidth="1"/>
    <col min="2335" max="2335" width="4" style="60" bestFit="1" customWidth="1"/>
    <col min="2336" max="2336" width="14.140625" style="60" customWidth="1"/>
    <col min="2337" max="2337" width="14.28515625" style="60" customWidth="1"/>
    <col min="2338" max="2338" width="6.28515625" style="60" bestFit="1" customWidth="1"/>
    <col min="2339" max="2339" width="4" style="60" bestFit="1" customWidth="1"/>
    <col min="2340" max="2340" width="6.28515625" style="60" bestFit="1" customWidth="1"/>
    <col min="2341" max="2341" width="4" style="60" bestFit="1" customWidth="1"/>
    <col min="2342" max="2342" width="6.28515625" style="60" bestFit="1" customWidth="1"/>
    <col min="2343" max="2343" width="4" style="60" bestFit="1" customWidth="1"/>
    <col min="2344" max="2344" width="21" style="60" customWidth="1"/>
    <col min="2345" max="2562" width="11.5703125" style="60"/>
    <col min="2563" max="2563" width="5.42578125" style="60" customWidth="1"/>
    <col min="2564" max="2564" width="8.140625" style="60" customWidth="1"/>
    <col min="2565" max="2565" width="36.5703125" style="60" customWidth="1"/>
    <col min="2566" max="2566" width="8.5703125" style="60" customWidth="1"/>
    <col min="2567" max="2583" width="6.28515625" style="60" customWidth="1"/>
    <col min="2584" max="2584" width="13.7109375" style="60" customWidth="1"/>
    <col min="2585" max="2585" width="14" style="60" customWidth="1"/>
    <col min="2586" max="2586" width="6.28515625" style="60" customWidth="1"/>
    <col min="2587" max="2587" width="7.140625" style="60" customWidth="1"/>
    <col min="2588" max="2588" width="32.28515625" style="60" customWidth="1"/>
    <col min="2589" max="2589" width="14.140625" style="60" customWidth="1"/>
    <col min="2590" max="2590" width="14.28515625" style="60" customWidth="1"/>
    <col min="2591" max="2591" width="4" style="60" bestFit="1" customWidth="1"/>
    <col min="2592" max="2592" width="14.140625" style="60" customWidth="1"/>
    <col min="2593" max="2593" width="14.28515625" style="60" customWidth="1"/>
    <col min="2594" max="2594" width="6.28515625" style="60" bestFit="1" customWidth="1"/>
    <col min="2595" max="2595" width="4" style="60" bestFit="1" customWidth="1"/>
    <col min="2596" max="2596" width="6.28515625" style="60" bestFit="1" customWidth="1"/>
    <col min="2597" max="2597" width="4" style="60" bestFit="1" customWidth="1"/>
    <col min="2598" max="2598" width="6.28515625" style="60" bestFit="1" customWidth="1"/>
    <col min="2599" max="2599" width="4" style="60" bestFit="1" customWidth="1"/>
    <col min="2600" max="2600" width="21" style="60" customWidth="1"/>
    <col min="2601" max="2818" width="11.5703125" style="60"/>
    <col min="2819" max="2819" width="5.42578125" style="60" customWidth="1"/>
    <col min="2820" max="2820" width="8.140625" style="60" customWidth="1"/>
    <col min="2821" max="2821" width="36.5703125" style="60" customWidth="1"/>
    <col min="2822" max="2822" width="8.5703125" style="60" customWidth="1"/>
    <col min="2823" max="2839" width="6.28515625" style="60" customWidth="1"/>
    <col min="2840" max="2840" width="13.7109375" style="60" customWidth="1"/>
    <col min="2841" max="2841" width="14" style="60" customWidth="1"/>
    <col min="2842" max="2842" width="6.28515625" style="60" customWidth="1"/>
    <col min="2843" max="2843" width="7.140625" style="60" customWidth="1"/>
    <col min="2844" max="2844" width="32.28515625" style="60" customWidth="1"/>
    <col min="2845" max="2845" width="14.140625" style="60" customWidth="1"/>
    <col min="2846" max="2846" width="14.28515625" style="60" customWidth="1"/>
    <col min="2847" max="2847" width="4" style="60" bestFit="1" customWidth="1"/>
    <col min="2848" max="2848" width="14.140625" style="60" customWidth="1"/>
    <col min="2849" max="2849" width="14.28515625" style="60" customWidth="1"/>
    <col min="2850" max="2850" width="6.28515625" style="60" bestFit="1" customWidth="1"/>
    <col min="2851" max="2851" width="4" style="60" bestFit="1" customWidth="1"/>
    <col min="2852" max="2852" width="6.28515625" style="60" bestFit="1" customWidth="1"/>
    <col min="2853" max="2853" width="4" style="60" bestFit="1" customWidth="1"/>
    <col min="2854" max="2854" width="6.28515625" style="60" bestFit="1" customWidth="1"/>
    <col min="2855" max="2855" width="4" style="60" bestFit="1" customWidth="1"/>
    <col min="2856" max="2856" width="21" style="60" customWidth="1"/>
    <col min="2857" max="3074" width="11.5703125" style="60"/>
    <col min="3075" max="3075" width="5.42578125" style="60" customWidth="1"/>
    <col min="3076" max="3076" width="8.140625" style="60" customWidth="1"/>
    <col min="3077" max="3077" width="36.5703125" style="60" customWidth="1"/>
    <col min="3078" max="3078" width="8.5703125" style="60" customWidth="1"/>
    <col min="3079" max="3095" width="6.28515625" style="60" customWidth="1"/>
    <col min="3096" max="3096" width="13.7109375" style="60" customWidth="1"/>
    <col min="3097" max="3097" width="14" style="60" customWidth="1"/>
    <col min="3098" max="3098" width="6.28515625" style="60" customWidth="1"/>
    <col min="3099" max="3099" width="7.140625" style="60" customWidth="1"/>
    <col min="3100" max="3100" width="32.28515625" style="60" customWidth="1"/>
    <col min="3101" max="3101" width="14.140625" style="60" customWidth="1"/>
    <col min="3102" max="3102" width="14.28515625" style="60" customWidth="1"/>
    <col min="3103" max="3103" width="4" style="60" bestFit="1" customWidth="1"/>
    <col min="3104" max="3104" width="14.140625" style="60" customWidth="1"/>
    <col min="3105" max="3105" width="14.28515625" style="60" customWidth="1"/>
    <col min="3106" max="3106" width="6.28515625" style="60" bestFit="1" customWidth="1"/>
    <col min="3107" max="3107" width="4" style="60" bestFit="1" customWidth="1"/>
    <col min="3108" max="3108" width="6.28515625" style="60" bestFit="1" customWidth="1"/>
    <col min="3109" max="3109" width="4" style="60" bestFit="1" customWidth="1"/>
    <col min="3110" max="3110" width="6.28515625" style="60" bestFit="1" customWidth="1"/>
    <col min="3111" max="3111" width="4" style="60" bestFit="1" customWidth="1"/>
    <col min="3112" max="3112" width="21" style="60" customWidth="1"/>
    <col min="3113" max="3330" width="11.5703125" style="60"/>
    <col min="3331" max="3331" width="5.42578125" style="60" customWidth="1"/>
    <col min="3332" max="3332" width="8.140625" style="60" customWidth="1"/>
    <col min="3333" max="3333" width="36.5703125" style="60" customWidth="1"/>
    <col min="3334" max="3334" width="8.5703125" style="60" customWidth="1"/>
    <col min="3335" max="3351" width="6.28515625" style="60" customWidth="1"/>
    <col min="3352" max="3352" width="13.7109375" style="60" customWidth="1"/>
    <col min="3353" max="3353" width="14" style="60" customWidth="1"/>
    <col min="3354" max="3354" width="6.28515625" style="60" customWidth="1"/>
    <col min="3355" max="3355" width="7.140625" style="60" customWidth="1"/>
    <col min="3356" max="3356" width="32.28515625" style="60" customWidth="1"/>
    <col min="3357" max="3357" width="14.140625" style="60" customWidth="1"/>
    <col min="3358" max="3358" width="14.28515625" style="60" customWidth="1"/>
    <col min="3359" max="3359" width="4" style="60" bestFit="1" customWidth="1"/>
    <col min="3360" max="3360" width="14.140625" style="60" customWidth="1"/>
    <col min="3361" max="3361" width="14.28515625" style="60" customWidth="1"/>
    <col min="3362" max="3362" width="6.28515625" style="60" bestFit="1" customWidth="1"/>
    <col min="3363" max="3363" width="4" style="60" bestFit="1" customWidth="1"/>
    <col min="3364" max="3364" width="6.28515625" style="60" bestFit="1" customWidth="1"/>
    <col min="3365" max="3365" width="4" style="60" bestFit="1" customWidth="1"/>
    <col min="3366" max="3366" width="6.28515625" style="60" bestFit="1" customWidth="1"/>
    <col min="3367" max="3367" width="4" style="60" bestFit="1" customWidth="1"/>
    <col min="3368" max="3368" width="21" style="60" customWidth="1"/>
    <col min="3369" max="3586" width="11.5703125" style="60"/>
    <col min="3587" max="3587" width="5.42578125" style="60" customWidth="1"/>
    <col min="3588" max="3588" width="8.140625" style="60" customWidth="1"/>
    <col min="3589" max="3589" width="36.5703125" style="60" customWidth="1"/>
    <col min="3590" max="3590" width="8.5703125" style="60" customWidth="1"/>
    <col min="3591" max="3607" width="6.28515625" style="60" customWidth="1"/>
    <col min="3608" max="3608" width="13.7109375" style="60" customWidth="1"/>
    <col min="3609" max="3609" width="14" style="60" customWidth="1"/>
    <col min="3610" max="3610" width="6.28515625" style="60" customWidth="1"/>
    <col min="3611" max="3611" width="7.140625" style="60" customWidth="1"/>
    <col min="3612" max="3612" width="32.28515625" style="60" customWidth="1"/>
    <col min="3613" max="3613" width="14.140625" style="60" customWidth="1"/>
    <col min="3614" max="3614" width="14.28515625" style="60" customWidth="1"/>
    <col min="3615" max="3615" width="4" style="60" bestFit="1" customWidth="1"/>
    <col min="3616" max="3616" width="14.140625" style="60" customWidth="1"/>
    <col min="3617" max="3617" width="14.28515625" style="60" customWidth="1"/>
    <col min="3618" max="3618" width="6.28515625" style="60" bestFit="1" customWidth="1"/>
    <col min="3619" max="3619" width="4" style="60" bestFit="1" customWidth="1"/>
    <col min="3620" max="3620" width="6.28515625" style="60" bestFit="1" customWidth="1"/>
    <col min="3621" max="3621" width="4" style="60" bestFit="1" customWidth="1"/>
    <col min="3622" max="3622" width="6.28515625" style="60" bestFit="1" customWidth="1"/>
    <col min="3623" max="3623" width="4" style="60" bestFit="1" customWidth="1"/>
    <col min="3624" max="3624" width="21" style="60" customWidth="1"/>
    <col min="3625" max="3842" width="11.5703125" style="60"/>
    <col min="3843" max="3843" width="5.42578125" style="60" customWidth="1"/>
    <col min="3844" max="3844" width="8.140625" style="60" customWidth="1"/>
    <col min="3845" max="3845" width="36.5703125" style="60" customWidth="1"/>
    <col min="3846" max="3846" width="8.5703125" style="60" customWidth="1"/>
    <col min="3847" max="3863" width="6.28515625" style="60" customWidth="1"/>
    <col min="3864" max="3864" width="13.7109375" style="60" customWidth="1"/>
    <col min="3865" max="3865" width="14" style="60" customWidth="1"/>
    <col min="3866" max="3866" width="6.28515625" style="60" customWidth="1"/>
    <col min="3867" max="3867" width="7.140625" style="60" customWidth="1"/>
    <col min="3868" max="3868" width="32.28515625" style="60" customWidth="1"/>
    <col min="3869" max="3869" width="14.140625" style="60" customWidth="1"/>
    <col min="3870" max="3870" width="14.28515625" style="60" customWidth="1"/>
    <col min="3871" max="3871" width="4" style="60" bestFit="1" customWidth="1"/>
    <col min="3872" max="3872" width="14.140625" style="60" customWidth="1"/>
    <col min="3873" max="3873" width="14.28515625" style="60" customWidth="1"/>
    <col min="3874" max="3874" width="6.28515625" style="60" bestFit="1" customWidth="1"/>
    <col min="3875" max="3875" width="4" style="60" bestFit="1" customWidth="1"/>
    <col min="3876" max="3876" width="6.28515625" style="60" bestFit="1" customWidth="1"/>
    <col min="3877" max="3877" width="4" style="60" bestFit="1" customWidth="1"/>
    <col min="3878" max="3878" width="6.28515625" style="60" bestFit="1" customWidth="1"/>
    <col min="3879" max="3879" width="4" style="60" bestFit="1" customWidth="1"/>
    <col min="3880" max="3880" width="21" style="60" customWidth="1"/>
    <col min="3881" max="4098" width="11.5703125" style="60"/>
    <col min="4099" max="4099" width="5.42578125" style="60" customWidth="1"/>
    <col min="4100" max="4100" width="8.140625" style="60" customWidth="1"/>
    <col min="4101" max="4101" width="36.5703125" style="60" customWidth="1"/>
    <col min="4102" max="4102" width="8.5703125" style="60" customWidth="1"/>
    <col min="4103" max="4119" width="6.28515625" style="60" customWidth="1"/>
    <col min="4120" max="4120" width="13.7109375" style="60" customWidth="1"/>
    <col min="4121" max="4121" width="14" style="60" customWidth="1"/>
    <col min="4122" max="4122" width="6.28515625" style="60" customWidth="1"/>
    <col min="4123" max="4123" width="7.140625" style="60" customWidth="1"/>
    <col min="4124" max="4124" width="32.28515625" style="60" customWidth="1"/>
    <col min="4125" max="4125" width="14.140625" style="60" customWidth="1"/>
    <col min="4126" max="4126" width="14.28515625" style="60" customWidth="1"/>
    <col min="4127" max="4127" width="4" style="60" bestFit="1" customWidth="1"/>
    <col min="4128" max="4128" width="14.140625" style="60" customWidth="1"/>
    <col min="4129" max="4129" width="14.28515625" style="60" customWidth="1"/>
    <col min="4130" max="4130" width="6.28515625" style="60" bestFit="1" customWidth="1"/>
    <col min="4131" max="4131" width="4" style="60" bestFit="1" customWidth="1"/>
    <col min="4132" max="4132" width="6.28515625" style="60" bestFit="1" customWidth="1"/>
    <col min="4133" max="4133" width="4" style="60" bestFit="1" customWidth="1"/>
    <col min="4134" max="4134" width="6.28515625" style="60" bestFit="1" customWidth="1"/>
    <col min="4135" max="4135" width="4" style="60" bestFit="1" customWidth="1"/>
    <col min="4136" max="4136" width="21" style="60" customWidth="1"/>
    <col min="4137" max="4354" width="11.5703125" style="60"/>
    <col min="4355" max="4355" width="5.42578125" style="60" customWidth="1"/>
    <col min="4356" max="4356" width="8.140625" style="60" customWidth="1"/>
    <col min="4357" max="4357" width="36.5703125" style="60" customWidth="1"/>
    <col min="4358" max="4358" width="8.5703125" style="60" customWidth="1"/>
    <col min="4359" max="4375" width="6.28515625" style="60" customWidth="1"/>
    <col min="4376" max="4376" width="13.7109375" style="60" customWidth="1"/>
    <col min="4377" max="4377" width="14" style="60" customWidth="1"/>
    <col min="4378" max="4378" width="6.28515625" style="60" customWidth="1"/>
    <col min="4379" max="4379" width="7.140625" style="60" customWidth="1"/>
    <col min="4380" max="4380" width="32.28515625" style="60" customWidth="1"/>
    <col min="4381" max="4381" width="14.140625" style="60" customWidth="1"/>
    <col min="4382" max="4382" width="14.28515625" style="60" customWidth="1"/>
    <col min="4383" max="4383" width="4" style="60" bestFit="1" customWidth="1"/>
    <col min="4384" max="4384" width="14.140625" style="60" customWidth="1"/>
    <col min="4385" max="4385" width="14.28515625" style="60" customWidth="1"/>
    <col min="4386" max="4386" width="6.28515625" style="60" bestFit="1" customWidth="1"/>
    <col min="4387" max="4387" width="4" style="60" bestFit="1" customWidth="1"/>
    <col min="4388" max="4388" width="6.28515625" style="60" bestFit="1" customWidth="1"/>
    <col min="4389" max="4389" width="4" style="60" bestFit="1" customWidth="1"/>
    <col min="4390" max="4390" width="6.28515625" style="60" bestFit="1" customWidth="1"/>
    <col min="4391" max="4391" width="4" style="60" bestFit="1" customWidth="1"/>
    <col min="4392" max="4392" width="21" style="60" customWidth="1"/>
    <col min="4393" max="4610" width="11.5703125" style="60"/>
    <col min="4611" max="4611" width="5.42578125" style="60" customWidth="1"/>
    <col min="4612" max="4612" width="8.140625" style="60" customWidth="1"/>
    <col min="4613" max="4613" width="36.5703125" style="60" customWidth="1"/>
    <col min="4614" max="4614" width="8.5703125" style="60" customWidth="1"/>
    <col min="4615" max="4631" width="6.28515625" style="60" customWidth="1"/>
    <col min="4632" max="4632" width="13.7109375" style="60" customWidth="1"/>
    <col min="4633" max="4633" width="14" style="60" customWidth="1"/>
    <col min="4634" max="4634" width="6.28515625" style="60" customWidth="1"/>
    <col min="4635" max="4635" width="7.140625" style="60" customWidth="1"/>
    <col min="4636" max="4636" width="32.28515625" style="60" customWidth="1"/>
    <col min="4637" max="4637" width="14.140625" style="60" customWidth="1"/>
    <col min="4638" max="4638" width="14.28515625" style="60" customWidth="1"/>
    <col min="4639" max="4639" width="4" style="60" bestFit="1" customWidth="1"/>
    <col min="4640" max="4640" width="14.140625" style="60" customWidth="1"/>
    <col min="4641" max="4641" width="14.28515625" style="60" customWidth="1"/>
    <col min="4642" max="4642" width="6.28515625" style="60" bestFit="1" customWidth="1"/>
    <col min="4643" max="4643" width="4" style="60" bestFit="1" customWidth="1"/>
    <col min="4644" max="4644" width="6.28515625" style="60" bestFit="1" customWidth="1"/>
    <col min="4645" max="4645" width="4" style="60" bestFit="1" customWidth="1"/>
    <col min="4646" max="4646" width="6.28515625" style="60" bestFit="1" customWidth="1"/>
    <col min="4647" max="4647" width="4" style="60" bestFit="1" customWidth="1"/>
    <col min="4648" max="4648" width="21" style="60" customWidth="1"/>
    <col min="4649" max="4866" width="11.5703125" style="60"/>
    <col min="4867" max="4867" width="5.42578125" style="60" customWidth="1"/>
    <col min="4868" max="4868" width="8.140625" style="60" customWidth="1"/>
    <col min="4869" max="4869" width="36.5703125" style="60" customWidth="1"/>
    <col min="4870" max="4870" width="8.5703125" style="60" customWidth="1"/>
    <col min="4871" max="4887" width="6.28515625" style="60" customWidth="1"/>
    <col min="4888" max="4888" width="13.7109375" style="60" customWidth="1"/>
    <col min="4889" max="4889" width="14" style="60" customWidth="1"/>
    <col min="4890" max="4890" width="6.28515625" style="60" customWidth="1"/>
    <col min="4891" max="4891" width="7.140625" style="60" customWidth="1"/>
    <col min="4892" max="4892" width="32.28515625" style="60" customWidth="1"/>
    <col min="4893" max="4893" width="14.140625" style="60" customWidth="1"/>
    <col min="4894" max="4894" width="14.28515625" style="60" customWidth="1"/>
    <col min="4895" max="4895" width="4" style="60" bestFit="1" customWidth="1"/>
    <col min="4896" max="4896" width="14.140625" style="60" customWidth="1"/>
    <col min="4897" max="4897" width="14.28515625" style="60" customWidth="1"/>
    <col min="4898" max="4898" width="6.28515625" style="60" bestFit="1" customWidth="1"/>
    <col min="4899" max="4899" width="4" style="60" bestFit="1" customWidth="1"/>
    <col min="4900" max="4900" width="6.28515625" style="60" bestFit="1" customWidth="1"/>
    <col min="4901" max="4901" width="4" style="60" bestFit="1" customWidth="1"/>
    <col min="4902" max="4902" width="6.28515625" style="60" bestFit="1" customWidth="1"/>
    <col min="4903" max="4903" width="4" style="60" bestFit="1" customWidth="1"/>
    <col min="4904" max="4904" width="21" style="60" customWidth="1"/>
    <col min="4905" max="5122" width="11.5703125" style="60"/>
    <col min="5123" max="5123" width="5.42578125" style="60" customWidth="1"/>
    <col min="5124" max="5124" width="8.140625" style="60" customWidth="1"/>
    <col min="5125" max="5125" width="36.5703125" style="60" customWidth="1"/>
    <col min="5126" max="5126" width="8.5703125" style="60" customWidth="1"/>
    <col min="5127" max="5143" width="6.28515625" style="60" customWidth="1"/>
    <col min="5144" max="5144" width="13.7109375" style="60" customWidth="1"/>
    <col min="5145" max="5145" width="14" style="60" customWidth="1"/>
    <col min="5146" max="5146" width="6.28515625" style="60" customWidth="1"/>
    <col min="5147" max="5147" width="7.140625" style="60" customWidth="1"/>
    <col min="5148" max="5148" width="32.28515625" style="60" customWidth="1"/>
    <col min="5149" max="5149" width="14.140625" style="60" customWidth="1"/>
    <col min="5150" max="5150" width="14.28515625" style="60" customWidth="1"/>
    <col min="5151" max="5151" width="4" style="60" bestFit="1" customWidth="1"/>
    <col min="5152" max="5152" width="14.140625" style="60" customWidth="1"/>
    <col min="5153" max="5153" width="14.28515625" style="60" customWidth="1"/>
    <col min="5154" max="5154" width="6.28515625" style="60" bestFit="1" customWidth="1"/>
    <col min="5155" max="5155" width="4" style="60" bestFit="1" customWidth="1"/>
    <col min="5156" max="5156" width="6.28515625" style="60" bestFit="1" customWidth="1"/>
    <col min="5157" max="5157" width="4" style="60" bestFit="1" customWidth="1"/>
    <col min="5158" max="5158" width="6.28515625" style="60" bestFit="1" customWidth="1"/>
    <col min="5159" max="5159" width="4" style="60" bestFit="1" customWidth="1"/>
    <col min="5160" max="5160" width="21" style="60" customWidth="1"/>
    <col min="5161" max="5378" width="11.5703125" style="60"/>
    <col min="5379" max="5379" width="5.42578125" style="60" customWidth="1"/>
    <col min="5380" max="5380" width="8.140625" style="60" customWidth="1"/>
    <col min="5381" max="5381" width="36.5703125" style="60" customWidth="1"/>
    <col min="5382" max="5382" width="8.5703125" style="60" customWidth="1"/>
    <col min="5383" max="5399" width="6.28515625" style="60" customWidth="1"/>
    <col min="5400" max="5400" width="13.7109375" style="60" customWidth="1"/>
    <col min="5401" max="5401" width="14" style="60" customWidth="1"/>
    <col min="5402" max="5402" width="6.28515625" style="60" customWidth="1"/>
    <col min="5403" max="5403" width="7.140625" style="60" customWidth="1"/>
    <col min="5404" max="5404" width="32.28515625" style="60" customWidth="1"/>
    <col min="5405" max="5405" width="14.140625" style="60" customWidth="1"/>
    <col min="5406" max="5406" width="14.28515625" style="60" customWidth="1"/>
    <col min="5407" max="5407" width="4" style="60" bestFit="1" customWidth="1"/>
    <col min="5408" max="5408" width="14.140625" style="60" customWidth="1"/>
    <col min="5409" max="5409" width="14.28515625" style="60" customWidth="1"/>
    <col min="5410" max="5410" width="6.28515625" style="60" bestFit="1" customWidth="1"/>
    <col min="5411" max="5411" width="4" style="60" bestFit="1" customWidth="1"/>
    <col min="5412" max="5412" width="6.28515625" style="60" bestFit="1" customWidth="1"/>
    <col min="5413" max="5413" width="4" style="60" bestFit="1" customWidth="1"/>
    <col min="5414" max="5414" width="6.28515625" style="60" bestFit="1" customWidth="1"/>
    <col min="5415" max="5415" width="4" style="60" bestFit="1" customWidth="1"/>
    <col min="5416" max="5416" width="21" style="60" customWidth="1"/>
    <col min="5417" max="5634" width="11.5703125" style="60"/>
    <col min="5635" max="5635" width="5.42578125" style="60" customWidth="1"/>
    <col min="5636" max="5636" width="8.140625" style="60" customWidth="1"/>
    <col min="5637" max="5637" width="36.5703125" style="60" customWidth="1"/>
    <col min="5638" max="5638" width="8.5703125" style="60" customWidth="1"/>
    <col min="5639" max="5655" width="6.28515625" style="60" customWidth="1"/>
    <col min="5656" max="5656" width="13.7109375" style="60" customWidth="1"/>
    <col min="5657" max="5657" width="14" style="60" customWidth="1"/>
    <col min="5658" max="5658" width="6.28515625" style="60" customWidth="1"/>
    <col min="5659" max="5659" width="7.140625" style="60" customWidth="1"/>
    <col min="5660" max="5660" width="32.28515625" style="60" customWidth="1"/>
    <col min="5661" max="5661" width="14.140625" style="60" customWidth="1"/>
    <col min="5662" max="5662" width="14.28515625" style="60" customWidth="1"/>
    <col min="5663" max="5663" width="4" style="60" bestFit="1" customWidth="1"/>
    <col min="5664" max="5664" width="14.140625" style="60" customWidth="1"/>
    <col min="5665" max="5665" width="14.28515625" style="60" customWidth="1"/>
    <col min="5666" max="5666" width="6.28515625" style="60" bestFit="1" customWidth="1"/>
    <col min="5667" max="5667" width="4" style="60" bestFit="1" customWidth="1"/>
    <col min="5668" max="5668" width="6.28515625" style="60" bestFit="1" customWidth="1"/>
    <col min="5669" max="5669" width="4" style="60" bestFit="1" customWidth="1"/>
    <col min="5670" max="5670" width="6.28515625" style="60" bestFit="1" customWidth="1"/>
    <col min="5671" max="5671" width="4" style="60" bestFit="1" customWidth="1"/>
    <col min="5672" max="5672" width="21" style="60" customWidth="1"/>
    <col min="5673" max="5890" width="11.5703125" style="60"/>
    <col min="5891" max="5891" width="5.42578125" style="60" customWidth="1"/>
    <col min="5892" max="5892" width="8.140625" style="60" customWidth="1"/>
    <col min="5893" max="5893" width="36.5703125" style="60" customWidth="1"/>
    <col min="5894" max="5894" width="8.5703125" style="60" customWidth="1"/>
    <col min="5895" max="5911" width="6.28515625" style="60" customWidth="1"/>
    <col min="5912" max="5912" width="13.7109375" style="60" customWidth="1"/>
    <col min="5913" max="5913" width="14" style="60" customWidth="1"/>
    <col min="5914" max="5914" width="6.28515625" style="60" customWidth="1"/>
    <col min="5915" max="5915" width="7.140625" style="60" customWidth="1"/>
    <col min="5916" max="5916" width="32.28515625" style="60" customWidth="1"/>
    <col min="5917" max="5917" width="14.140625" style="60" customWidth="1"/>
    <col min="5918" max="5918" width="14.28515625" style="60" customWidth="1"/>
    <col min="5919" max="5919" width="4" style="60" bestFit="1" customWidth="1"/>
    <col min="5920" max="5920" width="14.140625" style="60" customWidth="1"/>
    <col min="5921" max="5921" width="14.28515625" style="60" customWidth="1"/>
    <col min="5922" max="5922" width="6.28515625" style="60" bestFit="1" customWidth="1"/>
    <col min="5923" max="5923" width="4" style="60" bestFit="1" customWidth="1"/>
    <col min="5924" max="5924" width="6.28515625" style="60" bestFit="1" customWidth="1"/>
    <col min="5925" max="5925" width="4" style="60" bestFit="1" customWidth="1"/>
    <col min="5926" max="5926" width="6.28515625" style="60" bestFit="1" customWidth="1"/>
    <col min="5927" max="5927" width="4" style="60" bestFit="1" customWidth="1"/>
    <col min="5928" max="5928" width="21" style="60" customWidth="1"/>
    <col min="5929" max="6146" width="11.5703125" style="60"/>
    <col min="6147" max="6147" width="5.42578125" style="60" customWidth="1"/>
    <col min="6148" max="6148" width="8.140625" style="60" customWidth="1"/>
    <col min="6149" max="6149" width="36.5703125" style="60" customWidth="1"/>
    <col min="6150" max="6150" width="8.5703125" style="60" customWidth="1"/>
    <col min="6151" max="6167" width="6.28515625" style="60" customWidth="1"/>
    <col min="6168" max="6168" width="13.7109375" style="60" customWidth="1"/>
    <col min="6169" max="6169" width="14" style="60" customWidth="1"/>
    <col min="6170" max="6170" width="6.28515625" style="60" customWidth="1"/>
    <col min="6171" max="6171" width="7.140625" style="60" customWidth="1"/>
    <col min="6172" max="6172" width="32.28515625" style="60" customWidth="1"/>
    <col min="6173" max="6173" width="14.140625" style="60" customWidth="1"/>
    <col min="6174" max="6174" width="14.28515625" style="60" customWidth="1"/>
    <col min="6175" max="6175" width="4" style="60" bestFit="1" customWidth="1"/>
    <col min="6176" max="6176" width="14.140625" style="60" customWidth="1"/>
    <col min="6177" max="6177" width="14.28515625" style="60" customWidth="1"/>
    <col min="6178" max="6178" width="6.28515625" style="60" bestFit="1" customWidth="1"/>
    <col min="6179" max="6179" width="4" style="60" bestFit="1" customWidth="1"/>
    <col min="6180" max="6180" width="6.28515625" style="60" bestFit="1" customWidth="1"/>
    <col min="6181" max="6181" width="4" style="60" bestFit="1" customWidth="1"/>
    <col min="6182" max="6182" width="6.28515625" style="60" bestFit="1" customWidth="1"/>
    <col min="6183" max="6183" width="4" style="60" bestFit="1" customWidth="1"/>
    <col min="6184" max="6184" width="21" style="60" customWidth="1"/>
    <col min="6185" max="6402" width="11.5703125" style="60"/>
    <col min="6403" max="6403" width="5.42578125" style="60" customWidth="1"/>
    <col min="6404" max="6404" width="8.140625" style="60" customWidth="1"/>
    <col min="6405" max="6405" width="36.5703125" style="60" customWidth="1"/>
    <col min="6406" max="6406" width="8.5703125" style="60" customWidth="1"/>
    <col min="6407" max="6423" width="6.28515625" style="60" customWidth="1"/>
    <col min="6424" max="6424" width="13.7109375" style="60" customWidth="1"/>
    <col min="6425" max="6425" width="14" style="60" customWidth="1"/>
    <col min="6426" max="6426" width="6.28515625" style="60" customWidth="1"/>
    <col min="6427" max="6427" width="7.140625" style="60" customWidth="1"/>
    <col min="6428" max="6428" width="32.28515625" style="60" customWidth="1"/>
    <col min="6429" max="6429" width="14.140625" style="60" customWidth="1"/>
    <col min="6430" max="6430" width="14.28515625" style="60" customWidth="1"/>
    <col min="6431" max="6431" width="4" style="60" bestFit="1" customWidth="1"/>
    <col min="6432" max="6432" width="14.140625" style="60" customWidth="1"/>
    <col min="6433" max="6433" width="14.28515625" style="60" customWidth="1"/>
    <col min="6434" max="6434" width="6.28515625" style="60" bestFit="1" customWidth="1"/>
    <col min="6435" max="6435" width="4" style="60" bestFit="1" customWidth="1"/>
    <col min="6436" max="6436" width="6.28515625" style="60" bestFit="1" customWidth="1"/>
    <col min="6437" max="6437" width="4" style="60" bestFit="1" customWidth="1"/>
    <col min="6438" max="6438" width="6.28515625" style="60" bestFit="1" customWidth="1"/>
    <col min="6439" max="6439" width="4" style="60" bestFit="1" customWidth="1"/>
    <col min="6440" max="6440" width="21" style="60" customWidth="1"/>
    <col min="6441" max="6658" width="11.5703125" style="60"/>
    <col min="6659" max="6659" width="5.42578125" style="60" customWidth="1"/>
    <col min="6660" max="6660" width="8.140625" style="60" customWidth="1"/>
    <col min="6661" max="6661" width="36.5703125" style="60" customWidth="1"/>
    <col min="6662" max="6662" width="8.5703125" style="60" customWidth="1"/>
    <col min="6663" max="6679" width="6.28515625" style="60" customWidth="1"/>
    <col min="6680" max="6680" width="13.7109375" style="60" customWidth="1"/>
    <col min="6681" max="6681" width="14" style="60" customWidth="1"/>
    <col min="6682" max="6682" width="6.28515625" style="60" customWidth="1"/>
    <col min="6683" max="6683" width="7.140625" style="60" customWidth="1"/>
    <col min="6684" max="6684" width="32.28515625" style="60" customWidth="1"/>
    <col min="6685" max="6685" width="14.140625" style="60" customWidth="1"/>
    <col min="6686" max="6686" width="14.28515625" style="60" customWidth="1"/>
    <col min="6687" max="6687" width="4" style="60" bestFit="1" customWidth="1"/>
    <col min="6688" max="6688" width="14.140625" style="60" customWidth="1"/>
    <col min="6689" max="6689" width="14.28515625" style="60" customWidth="1"/>
    <col min="6690" max="6690" width="6.28515625" style="60" bestFit="1" customWidth="1"/>
    <col min="6691" max="6691" width="4" style="60" bestFit="1" customWidth="1"/>
    <col min="6692" max="6692" width="6.28515625" style="60" bestFit="1" customWidth="1"/>
    <col min="6693" max="6693" width="4" style="60" bestFit="1" customWidth="1"/>
    <col min="6694" max="6694" width="6.28515625" style="60" bestFit="1" customWidth="1"/>
    <col min="6695" max="6695" width="4" style="60" bestFit="1" customWidth="1"/>
    <col min="6696" max="6696" width="21" style="60" customWidth="1"/>
    <col min="6697" max="6914" width="11.5703125" style="60"/>
    <col min="6915" max="6915" width="5.42578125" style="60" customWidth="1"/>
    <col min="6916" max="6916" width="8.140625" style="60" customWidth="1"/>
    <col min="6917" max="6917" width="36.5703125" style="60" customWidth="1"/>
    <col min="6918" max="6918" width="8.5703125" style="60" customWidth="1"/>
    <col min="6919" max="6935" width="6.28515625" style="60" customWidth="1"/>
    <col min="6936" max="6936" width="13.7109375" style="60" customWidth="1"/>
    <col min="6937" max="6937" width="14" style="60" customWidth="1"/>
    <col min="6938" max="6938" width="6.28515625" style="60" customWidth="1"/>
    <col min="6939" max="6939" width="7.140625" style="60" customWidth="1"/>
    <col min="6940" max="6940" width="32.28515625" style="60" customWidth="1"/>
    <col min="6941" max="6941" width="14.140625" style="60" customWidth="1"/>
    <col min="6942" max="6942" width="14.28515625" style="60" customWidth="1"/>
    <col min="6943" max="6943" width="4" style="60" bestFit="1" customWidth="1"/>
    <col min="6944" max="6944" width="14.140625" style="60" customWidth="1"/>
    <col min="6945" max="6945" width="14.28515625" style="60" customWidth="1"/>
    <col min="6946" max="6946" width="6.28515625" style="60" bestFit="1" customWidth="1"/>
    <col min="6947" max="6947" width="4" style="60" bestFit="1" customWidth="1"/>
    <col min="6948" max="6948" width="6.28515625" style="60" bestFit="1" customWidth="1"/>
    <col min="6949" max="6949" width="4" style="60" bestFit="1" customWidth="1"/>
    <col min="6950" max="6950" width="6.28515625" style="60" bestFit="1" customWidth="1"/>
    <col min="6951" max="6951" width="4" style="60" bestFit="1" customWidth="1"/>
    <col min="6952" max="6952" width="21" style="60" customWidth="1"/>
    <col min="6953" max="7170" width="11.5703125" style="60"/>
    <col min="7171" max="7171" width="5.42578125" style="60" customWidth="1"/>
    <col min="7172" max="7172" width="8.140625" style="60" customWidth="1"/>
    <col min="7173" max="7173" width="36.5703125" style="60" customWidth="1"/>
    <col min="7174" max="7174" width="8.5703125" style="60" customWidth="1"/>
    <col min="7175" max="7191" width="6.28515625" style="60" customWidth="1"/>
    <col min="7192" max="7192" width="13.7109375" style="60" customWidth="1"/>
    <col min="7193" max="7193" width="14" style="60" customWidth="1"/>
    <col min="7194" max="7194" width="6.28515625" style="60" customWidth="1"/>
    <col min="7195" max="7195" width="7.140625" style="60" customWidth="1"/>
    <col min="7196" max="7196" width="32.28515625" style="60" customWidth="1"/>
    <col min="7197" max="7197" width="14.140625" style="60" customWidth="1"/>
    <col min="7198" max="7198" width="14.28515625" style="60" customWidth="1"/>
    <col min="7199" max="7199" width="4" style="60" bestFit="1" customWidth="1"/>
    <col min="7200" max="7200" width="14.140625" style="60" customWidth="1"/>
    <col min="7201" max="7201" width="14.28515625" style="60" customWidth="1"/>
    <col min="7202" max="7202" width="6.28515625" style="60" bestFit="1" customWidth="1"/>
    <col min="7203" max="7203" width="4" style="60" bestFit="1" customWidth="1"/>
    <col min="7204" max="7204" width="6.28515625" style="60" bestFit="1" customWidth="1"/>
    <col min="7205" max="7205" width="4" style="60" bestFit="1" customWidth="1"/>
    <col min="7206" max="7206" width="6.28515625" style="60" bestFit="1" customWidth="1"/>
    <col min="7207" max="7207" width="4" style="60" bestFit="1" customWidth="1"/>
    <col min="7208" max="7208" width="21" style="60" customWidth="1"/>
    <col min="7209" max="7426" width="11.5703125" style="60"/>
    <col min="7427" max="7427" width="5.42578125" style="60" customWidth="1"/>
    <col min="7428" max="7428" width="8.140625" style="60" customWidth="1"/>
    <col min="7429" max="7429" width="36.5703125" style="60" customWidth="1"/>
    <col min="7430" max="7430" width="8.5703125" style="60" customWidth="1"/>
    <col min="7431" max="7447" width="6.28515625" style="60" customWidth="1"/>
    <col min="7448" max="7448" width="13.7109375" style="60" customWidth="1"/>
    <col min="7449" max="7449" width="14" style="60" customWidth="1"/>
    <col min="7450" max="7450" width="6.28515625" style="60" customWidth="1"/>
    <col min="7451" max="7451" width="7.140625" style="60" customWidth="1"/>
    <col min="7452" max="7452" width="32.28515625" style="60" customWidth="1"/>
    <col min="7453" max="7453" width="14.140625" style="60" customWidth="1"/>
    <col min="7454" max="7454" width="14.28515625" style="60" customWidth="1"/>
    <col min="7455" max="7455" width="4" style="60" bestFit="1" customWidth="1"/>
    <col min="7456" max="7456" width="14.140625" style="60" customWidth="1"/>
    <col min="7457" max="7457" width="14.28515625" style="60" customWidth="1"/>
    <col min="7458" max="7458" width="6.28515625" style="60" bestFit="1" customWidth="1"/>
    <col min="7459" max="7459" width="4" style="60" bestFit="1" customWidth="1"/>
    <col min="7460" max="7460" width="6.28515625" style="60" bestFit="1" customWidth="1"/>
    <col min="7461" max="7461" width="4" style="60" bestFit="1" customWidth="1"/>
    <col min="7462" max="7462" width="6.28515625" style="60" bestFit="1" customWidth="1"/>
    <col min="7463" max="7463" width="4" style="60" bestFit="1" customWidth="1"/>
    <col min="7464" max="7464" width="21" style="60" customWidth="1"/>
    <col min="7465" max="7682" width="11.5703125" style="60"/>
    <col min="7683" max="7683" width="5.42578125" style="60" customWidth="1"/>
    <col min="7684" max="7684" width="8.140625" style="60" customWidth="1"/>
    <col min="7685" max="7685" width="36.5703125" style="60" customWidth="1"/>
    <col min="7686" max="7686" width="8.5703125" style="60" customWidth="1"/>
    <col min="7687" max="7703" width="6.28515625" style="60" customWidth="1"/>
    <col min="7704" max="7704" width="13.7109375" style="60" customWidth="1"/>
    <col min="7705" max="7705" width="14" style="60" customWidth="1"/>
    <col min="7706" max="7706" width="6.28515625" style="60" customWidth="1"/>
    <col min="7707" max="7707" width="7.140625" style="60" customWidth="1"/>
    <col min="7708" max="7708" width="32.28515625" style="60" customWidth="1"/>
    <col min="7709" max="7709" width="14.140625" style="60" customWidth="1"/>
    <col min="7710" max="7710" width="14.28515625" style="60" customWidth="1"/>
    <col min="7711" max="7711" width="4" style="60" bestFit="1" customWidth="1"/>
    <col min="7712" max="7712" width="14.140625" style="60" customWidth="1"/>
    <col min="7713" max="7713" width="14.28515625" style="60" customWidth="1"/>
    <col min="7714" max="7714" width="6.28515625" style="60" bestFit="1" customWidth="1"/>
    <col min="7715" max="7715" width="4" style="60" bestFit="1" customWidth="1"/>
    <col min="7716" max="7716" width="6.28515625" style="60" bestFit="1" customWidth="1"/>
    <col min="7717" max="7717" width="4" style="60" bestFit="1" customWidth="1"/>
    <col min="7718" max="7718" width="6.28515625" style="60" bestFit="1" customWidth="1"/>
    <col min="7719" max="7719" width="4" style="60" bestFit="1" customWidth="1"/>
    <col min="7720" max="7720" width="21" style="60" customWidth="1"/>
    <col min="7721" max="7938" width="11.5703125" style="60"/>
    <col min="7939" max="7939" width="5.42578125" style="60" customWidth="1"/>
    <col min="7940" max="7940" width="8.140625" style="60" customWidth="1"/>
    <col min="7941" max="7941" width="36.5703125" style="60" customWidth="1"/>
    <col min="7942" max="7942" width="8.5703125" style="60" customWidth="1"/>
    <col min="7943" max="7959" width="6.28515625" style="60" customWidth="1"/>
    <col min="7960" max="7960" width="13.7109375" style="60" customWidth="1"/>
    <col min="7961" max="7961" width="14" style="60" customWidth="1"/>
    <col min="7962" max="7962" width="6.28515625" style="60" customWidth="1"/>
    <col min="7963" max="7963" width="7.140625" style="60" customWidth="1"/>
    <col min="7964" max="7964" width="32.28515625" style="60" customWidth="1"/>
    <col min="7965" max="7965" width="14.140625" style="60" customWidth="1"/>
    <col min="7966" max="7966" width="14.28515625" style="60" customWidth="1"/>
    <col min="7967" max="7967" width="4" style="60" bestFit="1" customWidth="1"/>
    <col min="7968" max="7968" width="14.140625" style="60" customWidth="1"/>
    <col min="7969" max="7969" width="14.28515625" style="60" customWidth="1"/>
    <col min="7970" max="7970" width="6.28515625" style="60" bestFit="1" customWidth="1"/>
    <col min="7971" max="7971" width="4" style="60" bestFit="1" customWidth="1"/>
    <col min="7972" max="7972" width="6.28515625" style="60" bestFit="1" customWidth="1"/>
    <col min="7973" max="7973" width="4" style="60" bestFit="1" customWidth="1"/>
    <col min="7974" max="7974" width="6.28515625" style="60" bestFit="1" customWidth="1"/>
    <col min="7975" max="7975" width="4" style="60" bestFit="1" customWidth="1"/>
    <col min="7976" max="7976" width="21" style="60" customWidth="1"/>
    <col min="7977" max="8194" width="11.5703125" style="60"/>
    <col min="8195" max="8195" width="5.42578125" style="60" customWidth="1"/>
    <col min="8196" max="8196" width="8.140625" style="60" customWidth="1"/>
    <col min="8197" max="8197" width="36.5703125" style="60" customWidth="1"/>
    <col min="8198" max="8198" width="8.5703125" style="60" customWidth="1"/>
    <col min="8199" max="8215" width="6.28515625" style="60" customWidth="1"/>
    <col min="8216" max="8216" width="13.7109375" style="60" customWidth="1"/>
    <col min="8217" max="8217" width="14" style="60" customWidth="1"/>
    <col min="8218" max="8218" width="6.28515625" style="60" customWidth="1"/>
    <col min="8219" max="8219" width="7.140625" style="60" customWidth="1"/>
    <col min="8220" max="8220" width="32.28515625" style="60" customWidth="1"/>
    <col min="8221" max="8221" width="14.140625" style="60" customWidth="1"/>
    <col min="8222" max="8222" width="14.28515625" style="60" customWidth="1"/>
    <col min="8223" max="8223" width="4" style="60" bestFit="1" customWidth="1"/>
    <col min="8224" max="8224" width="14.140625" style="60" customWidth="1"/>
    <col min="8225" max="8225" width="14.28515625" style="60" customWidth="1"/>
    <col min="8226" max="8226" width="6.28515625" style="60" bestFit="1" customWidth="1"/>
    <col min="8227" max="8227" width="4" style="60" bestFit="1" customWidth="1"/>
    <col min="8228" max="8228" width="6.28515625" style="60" bestFit="1" customWidth="1"/>
    <col min="8229" max="8229" width="4" style="60" bestFit="1" customWidth="1"/>
    <col min="8230" max="8230" width="6.28515625" style="60" bestFit="1" customWidth="1"/>
    <col min="8231" max="8231" width="4" style="60" bestFit="1" customWidth="1"/>
    <col min="8232" max="8232" width="21" style="60" customWidth="1"/>
    <col min="8233" max="8450" width="11.5703125" style="60"/>
    <col min="8451" max="8451" width="5.42578125" style="60" customWidth="1"/>
    <col min="8452" max="8452" width="8.140625" style="60" customWidth="1"/>
    <col min="8453" max="8453" width="36.5703125" style="60" customWidth="1"/>
    <col min="8454" max="8454" width="8.5703125" style="60" customWidth="1"/>
    <col min="8455" max="8471" width="6.28515625" style="60" customWidth="1"/>
    <col min="8472" max="8472" width="13.7109375" style="60" customWidth="1"/>
    <col min="8473" max="8473" width="14" style="60" customWidth="1"/>
    <col min="8474" max="8474" width="6.28515625" style="60" customWidth="1"/>
    <col min="8475" max="8475" width="7.140625" style="60" customWidth="1"/>
    <col min="8476" max="8476" width="32.28515625" style="60" customWidth="1"/>
    <col min="8477" max="8477" width="14.140625" style="60" customWidth="1"/>
    <col min="8478" max="8478" width="14.28515625" style="60" customWidth="1"/>
    <col min="8479" max="8479" width="4" style="60" bestFit="1" customWidth="1"/>
    <col min="8480" max="8480" width="14.140625" style="60" customWidth="1"/>
    <col min="8481" max="8481" width="14.28515625" style="60" customWidth="1"/>
    <col min="8482" max="8482" width="6.28515625" style="60" bestFit="1" customWidth="1"/>
    <col min="8483" max="8483" width="4" style="60" bestFit="1" customWidth="1"/>
    <col min="8484" max="8484" width="6.28515625" style="60" bestFit="1" customWidth="1"/>
    <col min="8485" max="8485" width="4" style="60" bestFit="1" customWidth="1"/>
    <col min="8486" max="8486" width="6.28515625" style="60" bestFit="1" customWidth="1"/>
    <col min="8487" max="8487" width="4" style="60" bestFit="1" customWidth="1"/>
    <col min="8488" max="8488" width="21" style="60" customWidth="1"/>
    <col min="8489" max="8706" width="11.5703125" style="60"/>
    <col min="8707" max="8707" width="5.42578125" style="60" customWidth="1"/>
    <col min="8708" max="8708" width="8.140625" style="60" customWidth="1"/>
    <col min="8709" max="8709" width="36.5703125" style="60" customWidth="1"/>
    <col min="8710" max="8710" width="8.5703125" style="60" customWidth="1"/>
    <col min="8711" max="8727" width="6.28515625" style="60" customWidth="1"/>
    <col min="8728" max="8728" width="13.7109375" style="60" customWidth="1"/>
    <col min="8729" max="8729" width="14" style="60" customWidth="1"/>
    <col min="8730" max="8730" width="6.28515625" style="60" customWidth="1"/>
    <col min="8731" max="8731" width="7.140625" style="60" customWidth="1"/>
    <col min="8732" max="8732" width="32.28515625" style="60" customWidth="1"/>
    <col min="8733" max="8733" width="14.140625" style="60" customWidth="1"/>
    <col min="8734" max="8734" width="14.28515625" style="60" customWidth="1"/>
    <col min="8735" max="8735" width="4" style="60" bestFit="1" customWidth="1"/>
    <col min="8736" max="8736" width="14.140625" style="60" customWidth="1"/>
    <col min="8737" max="8737" width="14.28515625" style="60" customWidth="1"/>
    <col min="8738" max="8738" width="6.28515625" style="60" bestFit="1" customWidth="1"/>
    <col min="8739" max="8739" width="4" style="60" bestFit="1" customWidth="1"/>
    <col min="8740" max="8740" width="6.28515625" style="60" bestFit="1" customWidth="1"/>
    <col min="8741" max="8741" width="4" style="60" bestFit="1" customWidth="1"/>
    <col min="8742" max="8742" width="6.28515625" style="60" bestFit="1" customWidth="1"/>
    <col min="8743" max="8743" width="4" style="60" bestFit="1" customWidth="1"/>
    <col min="8744" max="8744" width="21" style="60" customWidth="1"/>
    <col min="8745" max="8962" width="11.5703125" style="60"/>
    <col min="8963" max="8963" width="5.42578125" style="60" customWidth="1"/>
    <col min="8964" max="8964" width="8.140625" style="60" customWidth="1"/>
    <col min="8965" max="8965" width="36.5703125" style="60" customWidth="1"/>
    <col min="8966" max="8966" width="8.5703125" style="60" customWidth="1"/>
    <col min="8967" max="8983" width="6.28515625" style="60" customWidth="1"/>
    <col min="8984" max="8984" width="13.7109375" style="60" customWidth="1"/>
    <col min="8985" max="8985" width="14" style="60" customWidth="1"/>
    <col min="8986" max="8986" width="6.28515625" style="60" customWidth="1"/>
    <col min="8987" max="8987" width="7.140625" style="60" customWidth="1"/>
    <col min="8988" max="8988" width="32.28515625" style="60" customWidth="1"/>
    <col min="8989" max="8989" width="14.140625" style="60" customWidth="1"/>
    <col min="8990" max="8990" width="14.28515625" style="60" customWidth="1"/>
    <col min="8991" max="8991" width="4" style="60" bestFit="1" customWidth="1"/>
    <col min="8992" max="8992" width="14.140625" style="60" customWidth="1"/>
    <col min="8993" max="8993" width="14.28515625" style="60" customWidth="1"/>
    <col min="8994" max="8994" width="6.28515625" style="60" bestFit="1" customWidth="1"/>
    <col min="8995" max="8995" width="4" style="60" bestFit="1" customWidth="1"/>
    <col min="8996" max="8996" width="6.28515625" style="60" bestFit="1" customWidth="1"/>
    <col min="8997" max="8997" width="4" style="60" bestFit="1" customWidth="1"/>
    <col min="8998" max="8998" width="6.28515625" style="60" bestFit="1" customWidth="1"/>
    <col min="8999" max="8999" width="4" style="60" bestFit="1" customWidth="1"/>
    <col min="9000" max="9000" width="21" style="60" customWidth="1"/>
    <col min="9001" max="9218" width="11.5703125" style="60"/>
    <col min="9219" max="9219" width="5.42578125" style="60" customWidth="1"/>
    <col min="9220" max="9220" width="8.140625" style="60" customWidth="1"/>
    <col min="9221" max="9221" width="36.5703125" style="60" customWidth="1"/>
    <col min="9222" max="9222" width="8.5703125" style="60" customWidth="1"/>
    <col min="9223" max="9239" width="6.28515625" style="60" customWidth="1"/>
    <col min="9240" max="9240" width="13.7109375" style="60" customWidth="1"/>
    <col min="9241" max="9241" width="14" style="60" customWidth="1"/>
    <col min="9242" max="9242" width="6.28515625" style="60" customWidth="1"/>
    <col min="9243" max="9243" width="7.140625" style="60" customWidth="1"/>
    <col min="9244" max="9244" width="32.28515625" style="60" customWidth="1"/>
    <col min="9245" max="9245" width="14.140625" style="60" customWidth="1"/>
    <col min="9246" max="9246" width="14.28515625" style="60" customWidth="1"/>
    <col min="9247" max="9247" width="4" style="60" bestFit="1" customWidth="1"/>
    <col min="9248" max="9248" width="14.140625" style="60" customWidth="1"/>
    <col min="9249" max="9249" width="14.28515625" style="60" customWidth="1"/>
    <col min="9250" max="9250" width="6.28515625" style="60" bestFit="1" customWidth="1"/>
    <col min="9251" max="9251" width="4" style="60" bestFit="1" customWidth="1"/>
    <col min="9252" max="9252" width="6.28515625" style="60" bestFit="1" customWidth="1"/>
    <col min="9253" max="9253" width="4" style="60" bestFit="1" customWidth="1"/>
    <col min="9254" max="9254" width="6.28515625" style="60" bestFit="1" customWidth="1"/>
    <col min="9255" max="9255" width="4" style="60" bestFit="1" customWidth="1"/>
    <col min="9256" max="9256" width="21" style="60" customWidth="1"/>
    <col min="9257" max="9474" width="11.5703125" style="60"/>
    <col min="9475" max="9475" width="5.42578125" style="60" customWidth="1"/>
    <col min="9476" max="9476" width="8.140625" style="60" customWidth="1"/>
    <col min="9477" max="9477" width="36.5703125" style="60" customWidth="1"/>
    <col min="9478" max="9478" width="8.5703125" style="60" customWidth="1"/>
    <col min="9479" max="9495" width="6.28515625" style="60" customWidth="1"/>
    <col min="9496" max="9496" width="13.7109375" style="60" customWidth="1"/>
    <col min="9497" max="9497" width="14" style="60" customWidth="1"/>
    <col min="9498" max="9498" width="6.28515625" style="60" customWidth="1"/>
    <col min="9499" max="9499" width="7.140625" style="60" customWidth="1"/>
    <col min="9500" max="9500" width="32.28515625" style="60" customWidth="1"/>
    <col min="9501" max="9501" width="14.140625" style="60" customWidth="1"/>
    <col min="9502" max="9502" width="14.28515625" style="60" customWidth="1"/>
    <col min="9503" max="9503" width="4" style="60" bestFit="1" customWidth="1"/>
    <col min="9504" max="9504" width="14.140625" style="60" customWidth="1"/>
    <col min="9505" max="9505" width="14.28515625" style="60" customWidth="1"/>
    <col min="9506" max="9506" width="6.28515625" style="60" bestFit="1" customWidth="1"/>
    <col min="9507" max="9507" width="4" style="60" bestFit="1" customWidth="1"/>
    <col min="9508" max="9508" width="6.28515625" style="60" bestFit="1" customWidth="1"/>
    <col min="9509" max="9509" width="4" style="60" bestFit="1" customWidth="1"/>
    <col min="9510" max="9510" width="6.28515625" style="60" bestFit="1" customWidth="1"/>
    <col min="9511" max="9511" width="4" style="60" bestFit="1" customWidth="1"/>
    <col min="9512" max="9512" width="21" style="60" customWidth="1"/>
    <col min="9513" max="9730" width="11.5703125" style="60"/>
    <col min="9731" max="9731" width="5.42578125" style="60" customWidth="1"/>
    <col min="9732" max="9732" width="8.140625" style="60" customWidth="1"/>
    <col min="9733" max="9733" width="36.5703125" style="60" customWidth="1"/>
    <col min="9734" max="9734" width="8.5703125" style="60" customWidth="1"/>
    <col min="9735" max="9751" width="6.28515625" style="60" customWidth="1"/>
    <col min="9752" max="9752" width="13.7109375" style="60" customWidth="1"/>
    <col min="9753" max="9753" width="14" style="60" customWidth="1"/>
    <col min="9754" max="9754" width="6.28515625" style="60" customWidth="1"/>
    <col min="9755" max="9755" width="7.140625" style="60" customWidth="1"/>
    <col min="9756" max="9756" width="32.28515625" style="60" customWidth="1"/>
    <col min="9757" max="9757" width="14.140625" style="60" customWidth="1"/>
    <col min="9758" max="9758" width="14.28515625" style="60" customWidth="1"/>
    <col min="9759" max="9759" width="4" style="60" bestFit="1" customWidth="1"/>
    <col min="9760" max="9760" width="14.140625" style="60" customWidth="1"/>
    <col min="9761" max="9761" width="14.28515625" style="60" customWidth="1"/>
    <col min="9762" max="9762" width="6.28515625" style="60" bestFit="1" customWidth="1"/>
    <col min="9763" max="9763" width="4" style="60" bestFit="1" customWidth="1"/>
    <col min="9764" max="9764" width="6.28515625" style="60" bestFit="1" customWidth="1"/>
    <col min="9765" max="9765" width="4" style="60" bestFit="1" customWidth="1"/>
    <col min="9766" max="9766" width="6.28515625" style="60" bestFit="1" customWidth="1"/>
    <col min="9767" max="9767" width="4" style="60" bestFit="1" customWidth="1"/>
    <col min="9768" max="9768" width="21" style="60" customWidth="1"/>
    <col min="9769" max="9986" width="11.5703125" style="60"/>
    <col min="9987" max="9987" width="5.42578125" style="60" customWidth="1"/>
    <col min="9988" max="9988" width="8.140625" style="60" customWidth="1"/>
    <col min="9989" max="9989" width="36.5703125" style="60" customWidth="1"/>
    <col min="9990" max="9990" width="8.5703125" style="60" customWidth="1"/>
    <col min="9991" max="10007" width="6.28515625" style="60" customWidth="1"/>
    <col min="10008" max="10008" width="13.7109375" style="60" customWidth="1"/>
    <col min="10009" max="10009" width="14" style="60" customWidth="1"/>
    <col min="10010" max="10010" width="6.28515625" style="60" customWidth="1"/>
    <col min="10011" max="10011" width="7.140625" style="60" customWidth="1"/>
    <col min="10012" max="10012" width="32.28515625" style="60" customWidth="1"/>
    <col min="10013" max="10013" width="14.140625" style="60" customWidth="1"/>
    <col min="10014" max="10014" width="14.28515625" style="60" customWidth="1"/>
    <col min="10015" max="10015" width="4" style="60" bestFit="1" customWidth="1"/>
    <col min="10016" max="10016" width="14.140625" style="60" customWidth="1"/>
    <col min="10017" max="10017" width="14.28515625" style="60" customWidth="1"/>
    <col min="10018" max="10018" width="6.28515625" style="60" bestFit="1" customWidth="1"/>
    <col min="10019" max="10019" width="4" style="60" bestFit="1" customWidth="1"/>
    <col min="10020" max="10020" width="6.28515625" style="60" bestFit="1" customWidth="1"/>
    <col min="10021" max="10021" width="4" style="60" bestFit="1" customWidth="1"/>
    <col min="10022" max="10022" width="6.28515625" style="60" bestFit="1" customWidth="1"/>
    <col min="10023" max="10023" width="4" style="60" bestFit="1" customWidth="1"/>
    <col min="10024" max="10024" width="21" style="60" customWidth="1"/>
    <col min="10025" max="10242" width="11.5703125" style="60"/>
    <col min="10243" max="10243" width="5.42578125" style="60" customWidth="1"/>
    <col min="10244" max="10244" width="8.140625" style="60" customWidth="1"/>
    <col min="10245" max="10245" width="36.5703125" style="60" customWidth="1"/>
    <col min="10246" max="10246" width="8.5703125" style="60" customWidth="1"/>
    <col min="10247" max="10263" width="6.28515625" style="60" customWidth="1"/>
    <col min="10264" max="10264" width="13.7109375" style="60" customWidth="1"/>
    <col min="10265" max="10265" width="14" style="60" customWidth="1"/>
    <col min="10266" max="10266" width="6.28515625" style="60" customWidth="1"/>
    <col min="10267" max="10267" width="7.140625" style="60" customWidth="1"/>
    <col min="10268" max="10268" width="32.28515625" style="60" customWidth="1"/>
    <col min="10269" max="10269" width="14.140625" style="60" customWidth="1"/>
    <col min="10270" max="10270" width="14.28515625" style="60" customWidth="1"/>
    <col min="10271" max="10271" width="4" style="60" bestFit="1" customWidth="1"/>
    <col min="10272" max="10272" width="14.140625" style="60" customWidth="1"/>
    <col min="10273" max="10273" width="14.28515625" style="60" customWidth="1"/>
    <col min="10274" max="10274" width="6.28515625" style="60" bestFit="1" customWidth="1"/>
    <col min="10275" max="10275" width="4" style="60" bestFit="1" customWidth="1"/>
    <col min="10276" max="10276" width="6.28515625" style="60" bestFit="1" customWidth="1"/>
    <col min="10277" max="10277" width="4" style="60" bestFit="1" customWidth="1"/>
    <col min="10278" max="10278" width="6.28515625" style="60" bestFit="1" customWidth="1"/>
    <col min="10279" max="10279" width="4" style="60" bestFit="1" customWidth="1"/>
    <col min="10280" max="10280" width="21" style="60" customWidth="1"/>
    <col min="10281" max="10498" width="11.5703125" style="60"/>
    <col min="10499" max="10499" width="5.42578125" style="60" customWidth="1"/>
    <col min="10500" max="10500" width="8.140625" style="60" customWidth="1"/>
    <col min="10501" max="10501" width="36.5703125" style="60" customWidth="1"/>
    <col min="10502" max="10502" width="8.5703125" style="60" customWidth="1"/>
    <col min="10503" max="10519" width="6.28515625" style="60" customWidth="1"/>
    <col min="10520" max="10520" width="13.7109375" style="60" customWidth="1"/>
    <col min="10521" max="10521" width="14" style="60" customWidth="1"/>
    <col min="10522" max="10522" width="6.28515625" style="60" customWidth="1"/>
    <col min="10523" max="10523" width="7.140625" style="60" customWidth="1"/>
    <col min="10524" max="10524" width="32.28515625" style="60" customWidth="1"/>
    <col min="10525" max="10525" width="14.140625" style="60" customWidth="1"/>
    <col min="10526" max="10526" width="14.28515625" style="60" customWidth="1"/>
    <col min="10527" max="10527" width="4" style="60" bestFit="1" customWidth="1"/>
    <col min="10528" max="10528" width="14.140625" style="60" customWidth="1"/>
    <col min="10529" max="10529" width="14.28515625" style="60" customWidth="1"/>
    <col min="10530" max="10530" width="6.28515625" style="60" bestFit="1" customWidth="1"/>
    <col min="10531" max="10531" width="4" style="60" bestFit="1" customWidth="1"/>
    <col min="10532" max="10532" width="6.28515625" style="60" bestFit="1" customWidth="1"/>
    <col min="10533" max="10533" width="4" style="60" bestFit="1" customWidth="1"/>
    <col min="10534" max="10534" width="6.28515625" style="60" bestFit="1" customWidth="1"/>
    <col min="10535" max="10535" width="4" style="60" bestFit="1" customWidth="1"/>
    <col min="10536" max="10536" width="21" style="60" customWidth="1"/>
    <col min="10537" max="10754" width="11.5703125" style="60"/>
    <col min="10755" max="10755" width="5.42578125" style="60" customWidth="1"/>
    <col min="10756" max="10756" width="8.140625" style="60" customWidth="1"/>
    <col min="10757" max="10757" width="36.5703125" style="60" customWidth="1"/>
    <col min="10758" max="10758" width="8.5703125" style="60" customWidth="1"/>
    <col min="10759" max="10775" width="6.28515625" style="60" customWidth="1"/>
    <col min="10776" max="10776" width="13.7109375" style="60" customWidth="1"/>
    <col min="10777" max="10777" width="14" style="60" customWidth="1"/>
    <col min="10778" max="10778" width="6.28515625" style="60" customWidth="1"/>
    <col min="10779" max="10779" width="7.140625" style="60" customWidth="1"/>
    <col min="10780" max="10780" width="32.28515625" style="60" customWidth="1"/>
    <col min="10781" max="10781" width="14.140625" style="60" customWidth="1"/>
    <col min="10782" max="10782" width="14.28515625" style="60" customWidth="1"/>
    <col min="10783" max="10783" width="4" style="60" bestFit="1" customWidth="1"/>
    <col min="10784" max="10784" width="14.140625" style="60" customWidth="1"/>
    <col min="10785" max="10785" width="14.28515625" style="60" customWidth="1"/>
    <col min="10786" max="10786" width="6.28515625" style="60" bestFit="1" customWidth="1"/>
    <col min="10787" max="10787" width="4" style="60" bestFit="1" customWidth="1"/>
    <col min="10788" max="10788" width="6.28515625" style="60" bestFit="1" customWidth="1"/>
    <col min="10789" max="10789" width="4" style="60" bestFit="1" customWidth="1"/>
    <col min="10790" max="10790" width="6.28515625" style="60" bestFit="1" customWidth="1"/>
    <col min="10791" max="10791" width="4" style="60" bestFit="1" customWidth="1"/>
    <col min="10792" max="10792" width="21" style="60" customWidth="1"/>
    <col min="10793" max="11010" width="11.5703125" style="60"/>
    <col min="11011" max="11011" width="5.42578125" style="60" customWidth="1"/>
    <col min="11012" max="11012" width="8.140625" style="60" customWidth="1"/>
    <col min="11013" max="11013" width="36.5703125" style="60" customWidth="1"/>
    <col min="11014" max="11014" width="8.5703125" style="60" customWidth="1"/>
    <col min="11015" max="11031" width="6.28515625" style="60" customWidth="1"/>
    <col min="11032" max="11032" width="13.7109375" style="60" customWidth="1"/>
    <col min="11033" max="11033" width="14" style="60" customWidth="1"/>
    <col min="11034" max="11034" width="6.28515625" style="60" customWidth="1"/>
    <col min="11035" max="11035" width="7.140625" style="60" customWidth="1"/>
    <col min="11036" max="11036" width="32.28515625" style="60" customWidth="1"/>
    <col min="11037" max="11037" width="14.140625" style="60" customWidth="1"/>
    <col min="11038" max="11038" width="14.28515625" style="60" customWidth="1"/>
    <col min="11039" max="11039" width="4" style="60" bestFit="1" customWidth="1"/>
    <col min="11040" max="11040" width="14.140625" style="60" customWidth="1"/>
    <col min="11041" max="11041" width="14.28515625" style="60" customWidth="1"/>
    <col min="11042" max="11042" width="6.28515625" style="60" bestFit="1" customWidth="1"/>
    <col min="11043" max="11043" width="4" style="60" bestFit="1" customWidth="1"/>
    <col min="11044" max="11044" width="6.28515625" style="60" bestFit="1" customWidth="1"/>
    <col min="11045" max="11045" width="4" style="60" bestFit="1" customWidth="1"/>
    <col min="11046" max="11046" width="6.28515625" style="60" bestFit="1" customWidth="1"/>
    <col min="11047" max="11047" width="4" style="60" bestFit="1" customWidth="1"/>
    <col min="11048" max="11048" width="21" style="60" customWidth="1"/>
    <col min="11049" max="11266" width="11.5703125" style="60"/>
    <col min="11267" max="11267" width="5.42578125" style="60" customWidth="1"/>
    <col min="11268" max="11268" width="8.140625" style="60" customWidth="1"/>
    <col min="11269" max="11269" width="36.5703125" style="60" customWidth="1"/>
    <col min="11270" max="11270" width="8.5703125" style="60" customWidth="1"/>
    <col min="11271" max="11287" width="6.28515625" style="60" customWidth="1"/>
    <col min="11288" max="11288" width="13.7109375" style="60" customWidth="1"/>
    <col min="11289" max="11289" width="14" style="60" customWidth="1"/>
    <col min="11290" max="11290" width="6.28515625" style="60" customWidth="1"/>
    <col min="11291" max="11291" width="7.140625" style="60" customWidth="1"/>
    <col min="11292" max="11292" width="32.28515625" style="60" customWidth="1"/>
    <col min="11293" max="11293" width="14.140625" style="60" customWidth="1"/>
    <col min="11294" max="11294" width="14.28515625" style="60" customWidth="1"/>
    <col min="11295" max="11295" width="4" style="60" bestFit="1" customWidth="1"/>
    <col min="11296" max="11296" width="14.140625" style="60" customWidth="1"/>
    <col min="11297" max="11297" width="14.28515625" style="60" customWidth="1"/>
    <col min="11298" max="11298" width="6.28515625" style="60" bestFit="1" customWidth="1"/>
    <col min="11299" max="11299" width="4" style="60" bestFit="1" customWidth="1"/>
    <col min="11300" max="11300" width="6.28515625" style="60" bestFit="1" customWidth="1"/>
    <col min="11301" max="11301" width="4" style="60" bestFit="1" customWidth="1"/>
    <col min="11302" max="11302" width="6.28515625" style="60" bestFit="1" customWidth="1"/>
    <col min="11303" max="11303" width="4" style="60" bestFit="1" customWidth="1"/>
    <col min="11304" max="11304" width="21" style="60" customWidth="1"/>
    <col min="11305" max="11522" width="11.5703125" style="60"/>
    <col min="11523" max="11523" width="5.42578125" style="60" customWidth="1"/>
    <col min="11524" max="11524" width="8.140625" style="60" customWidth="1"/>
    <col min="11525" max="11525" width="36.5703125" style="60" customWidth="1"/>
    <col min="11526" max="11526" width="8.5703125" style="60" customWidth="1"/>
    <col min="11527" max="11543" width="6.28515625" style="60" customWidth="1"/>
    <col min="11544" max="11544" width="13.7109375" style="60" customWidth="1"/>
    <col min="11545" max="11545" width="14" style="60" customWidth="1"/>
    <col min="11546" max="11546" width="6.28515625" style="60" customWidth="1"/>
    <col min="11547" max="11547" width="7.140625" style="60" customWidth="1"/>
    <col min="11548" max="11548" width="32.28515625" style="60" customWidth="1"/>
    <col min="11549" max="11549" width="14.140625" style="60" customWidth="1"/>
    <col min="11550" max="11550" width="14.28515625" style="60" customWidth="1"/>
    <col min="11551" max="11551" width="4" style="60" bestFit="1" customWidth="1"/>
    <col min="11552" max="11552" width="14.140625" style="60" customWidth="1"/>
    <col min="11553" max="11553" width="14.28515625" style="60" customWidth="1"/>
    <col min="11554" max="11554" width="6.28515625" style="60" bestFit="1" customWidth="1"/>
    <col min="11555" max="11555" width="4" style="60" bestFit="1" customWidth="1"/>
    <col min="11556" max="11556" width="6.28515625" style="60" bestFit="1" customWidth="1"/>
    <col min="11557" max="11557" width="4" style="60" bestFit="1" customWidth="1"/>
    <col min="11558" max="11558" width="6.28515625" style="60" bestFit="1" customWidth="1"/>
    <col min="11559" max="11559" width="4" style="60" bestFit="1" customWidth="1"/>
    <col min="11560" max="11560" width="21" style="60" customWidth="1"/>
    <col min="11561" max="11778" width="11.5703125" style="60"/>
    <col min="11779" max="11779" width="5.42578125" style="60" customWidth="1"/>
    <col min="11780" max="11780" width="8.140625" style="60" customWidth="1"/>
    <col min="11781" max="11781" width="36.5703125" style="60" customWidth="1"/>
    <col min="11782" max="11782" width="8.5703125" style="60" customWidth="1"/>
    <col min="11783" max="11799" width="6.28515625" style="60" customWidth="1"/>
    <col min="11800" max="11800" width="13.7109375" style="60" customWidth="1"/>
    <col min="11801" max="11801" width="14" style="60" customWidth="1"/>
    <col min="11802" max="11802" width="6.28515625" style="60" customWidth="1"/>
    <col min="11803" max="11803" width="7.140625" style="60" customWidth="1"/>
    <col min="11804" max="11804" width="32.28515625" style="60" customWidth="1"/>
    <col min="11805" max="11805" width="14.140625" style="60" customWidth="1"/>
    <col min="11806" max="11806" width="14.28515625" style="60" customWidth="1"/>
    <col min="11807" max="11807" width="4" style="60" bestFit="1" customWidth="1"/>
    <col min="11808" max="11808" width="14.140625" style="60" customWidth="1"/>
    <col min="11809" max="11809" width="14.28515625" style="60" customWidth="1"/>
    <col min="11810" max="11810" width="6.28515625" style="60" bestFit="1" customWidth="1"/>
    <col min="11811" max="11811" width="4" style="60" bestFit="1" customWidth="1"/>
    <col min="11812" max="11812" width="6.28515625" style="60" bestFit="1" customWidth="1"/>
    <col min="11813" max="11813" width="4" style="60" bestFit="1" customWidth="1"/>
    <col min="11814" max="11814" width="6.28515625" style="60" bestFit="1" customWidth="1"/>
    <col min="11815" max="11815" width="4" style="60" bestFit="1" customWidth="1"/>
    <col min="11816" max="11816" width="21" style="60" customWidth="1"/>
    <col min="11817" max="12034" width="11.5703125" style="60"/>
    <col min="12035" max="12035" width="5.42578125" style="60" customWidth="1"/>
    <col min="12036" max="12036" width="8.140625" style="60" customWidth="1"/>
    <col min="12037" max="12037" width="36.5703125" style="60" customWidth="1"/>
    <col min="12038" max="12038" width="8.5703125" style="60" customWidth="1"/>
    <col min="12039" max="12055" width="6.28515625" style="60" customWidth="1"/>
    <col min="12056" max="12056" width="13.7109375" style="60" customWidth="1"/>
    <col min="12057" max="12057" width="14" style="60" customWidth="1"/>
    <col min="12058" max="12058" width="6.28515625" style="60" customWidth="1"/>
    <col min="12059" max="12059" width="7.140625" style="60" customWidth="1"/>
    <col min="12060" max="12060" width="32.28515625" style="60" customWidth="1"/>
    <col min="12061" max="12061" width="14.140625" style="60" customWidth="1"/>
    <col min="12062" max="12062" width="14.28515625" style="60" customWidth="1"/>
    <col min="12063" max="12063" width="4" style="60" bestFit="1" customWidth="1"/>
    <col min="12064" max="12064" width="14.140625" style="60" customWidth="1"/>
    <col min="12065" max="12065" width="14.28515625" style="60" customWidth="1"/>
    <col min="12066" max="12066" width="6.28515625" style="60" bestFit="1" customWidth="1"/>
    <col min="12067" max="12067" width="4" style="60" bestFit="1" customWidth="1"/>
    <col min="12068" max="12068" width="6.28515625" style="60" bestFit="1" customWidth="1"/>
    <col min="12069" max="12069" width="4" style="60" bestFit="1" customWidth="1"/>
    <col min="12070" max="12070" width="6.28515625" style="60" bestFit="1" customWidth="1"/>
    <col min="12071" max="12071" width="4" style="60" bestFit="1" customWidth="1"/>
    <col min="12072" max="12072" width="21" style="60" customWidth="1"/>
    <col min="12073" max="12290" width="11.5703125" style="60"/>
    <col min="12291" max="12291" width="5.42578125" style="60" customWidth="1"/>
    <col min="12292" max="12292" width="8.140625" style="60" customWidth="1"/>
    <col min="12293" max="12293" width="36.5703125" style="60" customWidth="1"/>
    <col min="12294" max="12294" width="8.5703125" style="60" customWidth="1"/>
    <col min="12295" max="12311" width="6.28515625" style="60" customWidth="1"/>
    <col min="12312" max="12312" width="13.7109375" style="60" customWidth="1"/>
    <col min="12313" max="12313" width="14" style="60" customWidth="1"/>
    <col min="12314" max="12314" width="6.28515625" style="60" customWidth="1"/>
    <col min="12315" max="12315" width="7.140625" style="60" customWidth="1"/>
    <col min="12316" max="12316" width="32.28515625" style="60" customWidth="1"/>
    <col min="12317" max="12317" width="14.140625" style="60" customWidth="1"/>
    <col min="12318" max="12318" width="14.28515625" style="60" customWidth="1"/>
    <col min="12319" max="12319" width="4" style="60" bestFit="1" customWidth="1"/>
    <col min="12320" max="12320" width="14.140625" style="60" customWidth="1"/>
    <col min="12321" max="12321" width="14.28515625" style="60" customWidth="1"/>
    <col min="12322" max="12322" width="6.28515625" style="60" bestFit="1" customWidth="1"/>
    <col min="12323" max="12323" width="4" style="60" bestFit="1" customWidth="1"/>
    <col min="12324" max="12324" width="6.28515625" style="60" bestFit="1" customWidth="1"/>
    <col min="12325" max="12325" width="4" style="60" bestFit="1" customWidth="1"/>
    <col min="12326" max="12326" width="6.28515625" style="60" bestFit="1" customWidth="1"/>
    <col min="12327" max="12327" width="4" style="60" bestFit="1" customWidth="1"/>
    <col min="12328" max="12328" width="21" style="60" customWidth="1"/>
    <col min="12329" max="12546" width="11.5703125" style="60"/>
    <col min="12547" max="12547" width="5.42578125" style="60" customWidth="1"/>
    <col min="12548" max="12548" width="8.140625" style="60" customWidth="1"/>
    <col min="12549" max="12549" width="36.5703125" style="60" customWidth="1"/>
    <col min="12550" max="12550" width="8.5703125" style="60" customWidth="1"/>
    <col min="12551" max="12567" width="6.28515625" style="60" customWidth="1"/>
    <col min="12568" max="12568" width="13.7109375" style="60" customWidth="1"/>
    <col min="12569" max="12569" width="14" style="60" customWidth="1"/>
    <col min="12570" max="12570" width="6.28515625" style="60" customWidth="1"/>
    <col min="12571" max="12571" width="7.140625" style="60" customWidth="1"/>
    <col min="12572" max="12572" width="32.28515625" style="60" customWidth="1"/>
    <col min="12573" max="12573" width="14.140625" style="60" customWidth="1"/>
    <col min="12574" max="12574" width="14.28515625" style="60" customWidth="1"/>
    <col min="12575" max="12575" width="4" style="60" bestFit="1" customWidth="1"/>
    <col min="12576" max="12576" width="14.140625" style="60" customWidth="1"/>
    <col min="12577" max="12577" width="14.28515625" style="60" customWidth="1"/>
    <col min="12578" max="12578" width="6.28515625" style="60" bestFit="1" customWidth="1"/>
    <col min="12579" max="12579" width="4" style="60" bestFit="1" customWidth="1"/>
    <col min="12580" max="12580" width="6.28515625" style="60" bestFit="1" customWidth="1"/>
    <col min="12581" max="12581" width="4" style="60" bestFit="1" customWidth="1"/>
    <col min="12582" max="12582" width="6.28515625" style="60" bestFit="1" customWidth="1"/>
    <col min="12583" max="12583" width="4" style="60" bestFit="1" customWidth="1"/>
    <col min="12584" max="12584" width="21" style="60" customWidth="1"/>
    <col min="12585" max="12802" width="11.5703125" style="60"/>
    <col min="12803" max="12803" width="5.42578125" style="60" customWidth="1"/>
    <col min="12804" max="12804" width="8.140625" style="60" customWidth="1"/>
    <col min="12805" max="12805" width="36.5703125" style="60" customWidth="1"/>
    <col min="12806" max="12806" width="8.5703125" style="60" customWidth="1"/>
    <col min="12807" max="12823" width="6.28515625" style="60" customWidth="1"/>
    <col min="12824" max="12824" width="13.7109375" style="60" customWidth="1"/>
    <col min="12825" max="12825" width="14" style="60" customWidth="1"/>
    <col min="12826" max="12826" width="6.28515625" style="60" customWidth="1"/>
    <col min="12827" max="12827" width="7.140625" style="60" customWidth="1"/>
    <col min="12828" max="12828" width="32.28515625" style="60" customWidth="1"/>
    <col min="12829" max="12829" width="14.140625" style="60" customWidth="1"/>
    <col min="12830" max="12830" width="14.28515625" style="60" customWidth="1"/>
    <col min="12831" max="12831" width="4" style="60" bestFit="1" customWidth="1"/>
    <col min="12832" max="12832" width="14.140625" style="60" customWidth="1"/>
    <col min="12833" max="12833" width="14.28515625" style="60" customWidth="1"/>
    <col min="12834" max="12834" width="6.28515625" style="60" bestFit="1" customWidth="1"/>
    <col min="12835" max="12835" width="4" style="60" bestFit="1" customWidth="1"/>
    <col min="12836" max="12836" width="6.28515625" style="60" bestFit="1" customWidth="1"/>
    <col min="12837" max="12837" width="4" style="60" bestFit="1" customWidth="1"/>
    <col min="12838" max="12838" width="6.28515625" style="60" bestFit="1" customWidth="1"/>
    <col min="12839" max="12839" width="4" style="60" bestFit="1" customWidth="1"/>
    <col min="12840" max="12840" width="21" style="60" customWidth="1"/>
    <col min="12841" max="13058" width="11.5703125" style="60"/>
    <col min="13059" max="13059" width="5.42578125" style="60" customWidth="1"/>
    <col min="13060" max="13060" width="8.140625" style="60" customWidth="1"/>
    <col min="13061" max="13061" width="36.5703125" style="60" customWidth="1"/>
    <col min="13062" max="13062" width="8.5703125" style="60" customWidth="1"/>
    <col min="13063" max="13079" width="6.28515625" style="60" customWidth="1"/>
    <col min="13080" max="13080" width="13.7109375" style="60" customWidth="1"/>
    <col min="13081" max="13081" width="14" style="60" customWidth="1"/>
    <col min="13082" max="13082" width="6.28515625" style="60" customWidth="1"/>
    <col min="13083" max="13083" width="7.140625" style="60" customWidth="1"/>
    <col min="13084" max="13084" width="32.28515625" style="60" customWidth="1"/>
    <col min="13085" max="13085" width="14.140625" style="60" customWidth="1"/>
    <col min="13086" max="13086" width="14.28515625" style="60" customWidth="1"/>
    <col min="13087" max="13087" width="4" style="60" bestFit="1" customWidth="1"/>
    <col min="13088" max="13088" width="14.140625" style="60" customWidth="1"/>
    <col min="13089" max="13089" width="14.28515625" style="60" customWidth="1"/>
    <col min="13090" max="13090" width="6.28515625" style="60" bestFit="1" customWidth="1"/>
    <col min="13091" max="13091" width="4" style="60" bestFit="1" customWidth="1"/>
    <col min="13092" max="13092" width="6.28515625" style="60" bestFit="1" customWidth="1"/>
    <col min="13093" max="13093" width="4" style="60" bestFit="1" customWidth="1"/>
    <col min="13094" max="13094" width="6.28515625" style="60" bestFit="1" customWidth="1"/>
    <col min="13095" max="13095" width="4" style="60" bestFit="1" customWidth="1"/>
    <col min="13096" max="13096" width="21" style="60" customWidth="1"/>
    <col min="13097" max="13314" width="11.5703125" style="60"/>
    <col min="13315" max="13315" width="5.42578125" style="60" customWidth="1"/>
    <col min="13316" max="13316" width="8.140625" style="60" customWidth="1"/>
    <col min="13317" max="13317" width="36.5703125" style="60" customWidth="1"/>
    <col min="13318" max="13318" width="8.5703125" style="60" customWidth="1"/>
    <col min="13319" max="13335" width="6.28515625" style="60" customWidth="1"/>
    <col min="13336" max="13336" width="13.7109375" style="60" customWidth="1"/>
    <col min="13337" max="13337" width="14" style="60" customWidth="1"/>
    <col min="13338" max="13338" width="6.28515625" style="60" customWidth="1"/>
    <col min="13339" max="13339" width="7.140625" style="60" customWidth="1"/>
    <col min="13340" max="13340" width="32.28515625" style="60" customWidth="1"/>
    <col min="13341" max="13341" width="14.140625" style="60" customWidth="1"/>
    <col min="13342" max="13342" width="14.28515625" style="60" customWidth="1"/>
    <col min="13343" max="13343" width="4" style="60" bestFit="1" customWidth="1"/>
    <col min="13344" max="13344" width="14.140625" style="60" customWidth="1"/>
    <col min="13345" max="13345" width="14.28515625" style="60" customWidth="1"/>
    <col min="13346" max="13346" width="6.28515625" style="60" bestFit="1" customWidth="1"/>
    <col min="13347" max="13347" width="4" style="60" bestFit="1" customWidth="1"/>
    <col min="13348" max="13348" width="6.28515625" style="60" bestFit="1" customWidth="1"/>
    <col min="13349" max="13349" width="4" style="60" bestFit="1" customWidth="1"/>
    <col min="13350" max="13350" width="6.28515625" style="60" bestFit="1" customWidth="1"/>
    <col min="13351" max="13351" width="4" style="60" bestFit="1" customWidth="1"/>
    <col min="13352" max="13352" width="21" style="60" customWidth="1"/>
    <col min="13353" max="13570" width="11.5703125" style="60"/>
    <col min="13571" max="13571" width="5.42578125" style="60" customWidth="1"/>
    <col min="13572" max="13572" width="8.140625" style="60" customWidth="1"/>
    <col min="13573" max="13573" width="36.5703125" style="60" customWidth="1"/>
    <col min="13574" max="13574" width="8.5703125" style="60" customWidth="1"/>
    <col min="13575" max="13591" width="6.28515625" style="60" customWidth="1"/>
    <col min="13592" max="13592" width="13.7109375" style="60" customWidth="1"/>
    <col min="13593" max="13593" width="14" style="60" customWidth="1"/>
    <col min="13594" max="13594" width="6.28515625" style="60" customWidth="1"/>
    <col min="13595" max="13595" width="7.140625" style="60" customWidth="1"/>
    <col min="13596" max="13596" width="32.28515625" style="60" customWidth="1"/>
    <col min="13597" max="13597" width="14.140625" style="60" customWidth="1"/>
    <col min="13598" max="13598" width="14.28515625" style="60" customWidth="1"/>
    <col min="13599" max="13599" width="4" style="60" bestFit="1" customWidth="1"/>
    <col min="13600" max="13600" width="14.140625" style="60" customWidth="1"/>
    <col min="13601" max="13601" width="14.28515625" style="60" customWidth="1"/>
    <col min="13602" max="13602" width="6.28515625" style="60" bestFit="1" customWidth="1"/>
    <col min="13603" max="13603" width="4" style="60" bestFit="1" customWidth="1"/>
    <col min="13604" max="13604" width="6.28515625" style="60" bestFit="1" customWidth="1"/>
    <col min="13605" max="13605" width="4" style="60" bestFit="1" customWidth="1"/>
    <col min="13606" max="13606" width="6.28515625" style="60" bestFit="1" customWidth="1"/>
    <col min="13607" max="13607" width="4" style="60" bestFit="1" customWidth="1"/>
    <col min="13608" max="13608" width="21" style="60" customWidth="1"/>
    <col min="13609" max="13826" width="11.5703125" style="60"/>
    <col min="13827" max="13827" width="5.42578125" style="60" customWidth="1"/>
    <col min="13828" max="13828" width="8.140625" style="60" customWidth="1"/>
    <col min="13829" max="13829" width="36.5703125" style="60" customWidth="1"/>
    <col min="13830" max="13830" width="8.5703125" style="60" customWidth="1"/>
    <col min="13831" max="13847" width="6.28515625" style="60" customWidth="1"/>
    <col min="13848" max="13848" width="13.7109375" style="60" customWidth="1"/>
    <col min="13849" max="13849" width="14" style="60" customWidth="1"/>
    <col min="13850" max="13850" width="6.28515625" style="60" customWidth="1"/>
    <col min="13851" max="13851" width="7.140625" style="60" customWidth="1"/>
    <col min="13852" max="13852" width="32.28515625" style="60" customWidth="1"/>
    <col min="13853" max="13853" width="14.140625" style="60" customWidth="1"/>
    <col min="13854" max="13854" width="14.28515625" style="60" customWidth="1"/>
    <col min="13855" max="13855" width="4" style="60" bestFit="1" customWidth="1"/>
    <col min="13856" max="13856" width="14.140625" style="60" customWidth="1"/>
    <col min="13857" max="13857" width="14.28515625" style="60" customWidth="1"/>
    <col min="13858" max="13858" width="6.28515625" style="60" bestFit="1" customWidth="1"/>
    <col min="13859" max="13859" width="4" style="60" bestFit="1" customWidth="1"/>
    <col min="13860" max="13860" width="6.28515625" style="60" bestFit="1" customWidth="1"/>
    <col min="13861" max="13861" width="4" style="60" bestFit="1" customWidth="1"/>
    <col min="13862" max="13862" width="6.28515625" style="60" bestFit="1" customWidth="1"/>
    <col min="13863" max="13863" width="4" style="60" bestFit="1" customWidth="1"/>
    <col min="13864" max="13864" width="21" style="60" customWidth="1"/>
    <col min="13865" max="14082" width="11.5703125" style="60"/>
    <col min="14083" max="14083" width="5.42578125" style="60" customWidth="1"/>
    <col min="14084" max="14084" width="8.140625" style="60" customWidth="1"/>
    <col min="14085" max="14085" width="36.5703125" style="60" customWidth="1"/>
    <col min="14086" max="14086" width="8.5703125" style="60" customWidth="1"/>
    <col min="14087" max="14103" width="6.28515625" style="60" customWidth="1"/>
    <col min="14104" max="14104" width="13.7109375" style="60" customWidth="1"/>
    <col min="14105" max="14105" width="14" style="60" customWidth="1"/>
    <col min="14106" max="14106" width="6.28515625" style="60" customWidth="1"/>
    <col min="14107" max="14107" width="7.140625" style="60" customWidth="1"/>
    <col min="14108" max="14108" width="32.28515625" style="60" customWidth="1"/>
    <col min="14109" max="14109" width="14.140625" style="60" customWidth="1"/>
    <col min="14110" max="14110" width="14.28515625" style="60" customWidth="1"/>
    <col min="14111" max="14111" width="4" style="60" bestFit="1" customWidth="1"/>
    <col min="14112" max="14112" width="14.140625" style="60" customWidth="1"/>
    <col min="14113" max="14113" width="14.28515625" style="60" customWidth="1"/>
    <col min="14114" max="14114" width="6.28515625" style="60" bestFit="1" customWidth="1"/>
    <col min="14115" max="14115" width="4" style="60" bestFit="1" customWidth="1"/>
    <col min="14116" max="14116" width="6.28515625" style="60" bestFit="1" customWidth="1"/>
    <col min="14117" max="14117" width="4" style="60" bestFit="1" customWidth="1"/>
    <col min="14118" max="14118" width="6.28515625" style="60" bestFit="1" customWidth="1"/>
    <col min="14119" max="14119" width="4" style="60" bestFit="1" customWidth="1"/>
    <col min="14120" max="14120" width="21" style="60" customWidth="1"/>
    <col min="14121" max="14338" width="11.5703125" style="60"/>
    <col min="14339" max="14339" width="5.42578125" style="60" customWidth="1"/>
    <col min="14340" max="14340" width="8.140625" style="60" customWidth="1"/>
    <col min="14341" max="14341" width="36.5703125" style="60" customWidth="1"/>
    <col min="14342" max="14342" width="8.5703125" style="60" customWidth="1"/>
    <col min="14343" max="14359" width="6.28515625" style="60" customWidth="1"/>
    <col min="14360" max="14360" width="13.7109375" style="60" customWidth="1"/>
    <col min="14361" max="14361" width="14" style="60" customWidth="1"/>
    <col min="14362" max="14362" width="6.28515625" style="60" customWidth="1"/>
    <col min="14363" max="14363" width="7.140625" style="60" customWidth="1"/>
    <col min="14364" max="14364" width="32.28515625" style="60" customWidth="1"/>
    <col min="14365" max="14365" width="14.140625" style="60" customWidth="1"/>
    <col min="14366" max="14366" width="14.28515625" style="60" customWidth="1"/>
    <col min="14367" max="14367" width="4" style="60" bestFit="1" customWidth="1"/>
    <col min="14368" max="14368" width="14.140625" style="60" customWidth="1"/>
    <col min="14369" max="14369" width="14.28515625" style="60" customWidth="1"/>
    <col min="14370" max="14370" width="6.28515625" style="60" bestFit="1" customWidth="1"/>
    <col min="14371" max="14371" width="4" style="60" bestFit="1" customWidth="1"/>
    <col min="14372" max="14372" width="6.28515625" style="60" bestFit="1" customWidth="1"/>
    <col min="14373" max="14373" width="4" style="60" bestFit="1" customWidth="1"/>
    <col min="14374" max="14374" width="6.28515625" style="60" bestFit="1" customWidth="1"/>
    <col min="14375" max="14375" width="4" style="60" bestFit="1" customWidth="1"/>
    <col min="14376" max="14376" width="21" style="60" customWidth="1"/>
    <col min="14377" max="14594" width="11.5703125" style="60"/>
    <col min="14595" max="14595" width="5.42578125" style="60" customWidth="1"/>
    <col min="14596" max="14596" width="8.140625" style="60" customWidth="1"/>
    <col min="14597" max="14597" width="36.5703125" style="60" customWidth="1"/>
    <col min="14598" max="14598" width="8.5703125" style="60" customWidth="1"/>
    <col min="14599" max="14615" width="6.28515625" style="60" customWidth="1"/>
    <col min="14616" max="14616" width="13.7109375" style="60" customWidth="1"/>
    <col min="14617" max="14617" width="14" style="60" customWidth="1"/>
    <col min="14618" max="14618" width="6.28515625" style="60" customWidth="1"/>
    <col min="14619" max="14619" width="7.140625" style="60" customWidth="1"/>
    <col min="14620" max="14620" width="32.28515625" style="60" customWidth="1"/>
    <col min="14621" max="14621" width="14.140625" style="60" customWidth="1"/>
    <col min="14622" max="14622" width="14.28515625" style="60" customWidth="1"/>
    <col min="14623" max="14623" width="4" style="60" bestFit="1" customWidth="1"/>
    <col min="14624" max="14624" width="14.140625" style="60" customWidth="1"/>
    <col min="14625" max="14625" width="14.28515625" style="60" customWidth="1"/>
    <col min="14626" max="14626" width="6.28515625" style="60" bestFit="1" customWidth="1"/>
    <col min="14627" max="14627" width="4" style="60" bestFit="1" customWidth="1"/>
    <col min="14628" max="14628" width="6.28515625" style="60" bestFit="1" customWidth="1"/>
    <col min="14629" max="14629" width="4" style="60" bestFit="1" customWidth="1"/>
    <col min="14630" max="14630" width="6.28515625" style="60" bestFit="1" customWidth="1"/>
    <col min="14631" max="14631" width="4" style="60" bestFit="1" customWidth="1"/>
    <col min="14632" max="14632" width="21" style="60" customWidth="1"/>
    <col min="14633" max="14850" width="11.5703125" style="60"/>
    <col min="14851" max="14851" width="5.42578125" style="60" customWidth="1"/>
    <col min="14852" max="14852" width="8.140625" style="60" customWidth="1"/>
    <col min="14853" max="14853" width="36.5703125" style="60" customWidth="1"/>
    <col min="14854" max="14854" width="8.5703125" style="60" customWidth="1"/>
    <col min="14855" max="14871" width="6.28515625" style="60" customWidth="1"/>
    <col min="14872" max="14872" width="13.7109375" style="60" customWidth="1"/>
    <col min="14873" max="14873" width="14" style="60" customWidth="1"/>
    <col min="14874" max="14874" width="6.28515625" style="60" customWidth="1"/>
    <col min="14875" max="14875" width="7.140625" style="60" customWidth="1"/>
    <col min="14876" max="14876" width="32.28515625" style="60" customWidth="1"/>
    <col min="14877" max="14877" width="14.140625" style="60" customWidth="1"/>
    <col min="14878" max="14878" width="14.28515625" style="60" customWidth="1"/>
    <col min="14879" max="14879" width="4" style="60" bestFit="1" customWidth="1"/>
    <col min="14880" max="14880" width="14.140625" style="60" customWidth="1"/>
    <col min="14881" max="14881" width="14.28515625" style="60" customWidth="1"/>
    <col min="14882" max="14882" width="6.28515625" style="60" bestFit="1" customWidth="1"/>
    <col min="14883" max="14883" width="4" style="60" bestFit="1" customWidth="1"/>
    <col min="14884" max="14884" width="6.28515625" style="60" bestFit="1" customWidth="1"/>
    <col min="14885" max="14885" width="4" style="60" bestFit="1" customWidth="1"/>
    <col min="14886" max="14886" width="6.28515625" style="60" bestFit="1" customWidth="1"/>
    <col min="14887" max="14887" width="4" style="60" bestFit="1" customWidth="1"/>
    <col min="14888" max="14888" width="21" style="60" customWidth="1"/>
    <col min="14889" max="15106" width="11.5703125" style="60"/>
    <col min="15107" max="15107" width="5.42578125" style="60" customWidth="1"/>
    <col min="15108" max="15108" width="8.140625" style="60" customWidth="1"/>
    <col min="15109" max="15109" width="36.5703125" style="60" customWidth="1"/>
    <col min="15110" max="15110" width="8.5703125" style="60" customWidth="1"/>
    <col min="15111" max="15127" width="6.28515625" style="60" customWidth="1"/>
    <col min="15128" max="15128" width="13.7109375" style="60" customWidth="1"/>
    <col min="15129" max="15129" width="14" style="60" customWidth="1"/>
    <col min="15130" max="15130" width="6.28515625" style="60" customWidth="1"/>
    <col min="15131" max="15131" width="7.140625" style="60" customWidth="1"/>
    <col min="15132" max="15132" width="32.28515625" style="60" customWidth="1"/>
    <col min="15133" max="15133" width="14.140625" style="60" customWidth="1"/>
    <col min="15134" max="15134" width="14.28515625" style="60" customWidth="1"/>
    <col min="15135" max="15135" width="4" style="60" bestFit="1" customWidth="1"/>
    <col min="15136" max="15136" width="14.140625" style="60" customWidth="1"/>
    <col min="15137" max="15137" width="14.28515625" style="60" customWidth="1"/>
    <col min="15138" max="15138" width="6.28515625" style="60" bestFit="1" customWidth="1"/>
    <col min="15139" max="15139" width="4" style="60" bestFit="1" customWidth="1"/>
    <col min="15140" max="15140" width="6.28515625" style="60" bestFit="1" customWidth="1"/>
    <col min="15141" max="15141" width="4" style="60" bestFit="1" customWidth="1"/>
    <col min="15142" max="15142" width="6.28515625" style="60" bestFit="1" customWidth="1"/>
    <col min="15143" max="15143" width="4" style="60" bestFit="1" customWidth="1"/>
    <col min="15144" max="15144" width="21" style="60" customWidth="1"/>
    <col min="15145" max="15362" width="11.5703125" style="60"/>
    <col min="15363" max="15363" width="5.42578125" style="60" customWidth="1"/>
    <col min="15364" max="15364" width="8.140625" style="60" customWidth="1"/>
    <col min="15365" max="15365" width="36.5703125" style="60" customWidth="1"/>
    <col min="15366" max="15366" width="8.5703125" style="60" customWidth="1"/>
    <col min="15367" max="15383" width="6.28515625" style="60" customWidth="1"/>
    <col min="15384" max="15384" width="13.7109375" style="60" customWidth="1"/>
    <col min="15385" max="15385" width="14" style="60" customWidth="1"/>
    <col min="15386" max="15386" width="6.28515625" style="60" customWidth="1"/>
    <col min="15387" max="15387" width="7.140625" style="60" customWidth="1"/>
    <col min="15388" max="15388" width="32.28515625" style="60" customWidth="1"/>
    <col min="15389" max="15389" width="14.140625" style="60" customWidth="1"/>
    <col min="15390" max="15390" width="14.28515625" style="60" customWidth="1"/>
    <col min="15391" max="15391" width="4" style="60" bestFit="1" customWidth="1"/>
    <col min="15392" max="15392" width="14.140625" style="60" customWidth="1"/>
    <col min="15393" max="15393" width="14.28515625" style="60" customWidth="1"/>
    <col min="15394" max="15394" width="6.28515625" style="60" bestFit="1" customWidth="1"/>
    <col min="15395" max="15395" width="4" style="60" bestFit="1" customWidth="1"/>
    <col min="15396" max="15396" width="6.28515625" style="60" bestFit="1" customWidth="1"/>
    <col min="15397" max="15397" width="4" style="60" bestFit="1" customWidth="1"/>
    <col min="15398" max="15398" width="6.28515625" style="60" bestFit="1" customWidth="1"/>
    <col min="15399" max="15399" width="4" style="60" bestFit="1" customWidth="1"/>
    <col min="15400" max="15400" width="21" style="60" customWidth="1"/>
    <col min="15401" max="15618" width="11.5703125" style="60"/>
    <col min="15619" max="15619" width="5.42578125" style="60" customWidth="1"/>
    <col min="15620" max="15620" width="8.140625" style="60" customWidth="1"/>
    <col min="15621" max="15621" width="36.5703125" style="60" customWidth="1"/>
    <col min="15622" max="15622" width="8.5703125" style="60" customWidth="1"/>
    <col min="15623" max="15639" width="6.28515625" style="60" customWidth="1"/>
    <col min="15640" max="15640" width="13.7109375" style="60" customWidth="1"/>
    <col min="15641" max="15641" width="14" style="60" customWidth="1"/>
    <col min="15642" max="15642" width="6.28515625" style="60" customWidth="1"/>
    <col min="15643" max="15643" width="7.140625" style="60" customWidth="1"/>
    <col min="15644" max="15644" width="32.28515625" style="60" customWidth="1"/>
    <col min="15645" max="15645" width="14.140625" style="60" customWidth="1"/>
    <col min="15646" max="15646" width="14.28515625" style="60" customWidth="1"/>
    <col min="15647" max="15647" width="4" style="60" bestFit="1" customWidth="1"/>
    <col min="15648" max="15648" width="14.140625" style="60" customWidth="1"/>
    <col min="15649" max="15649" width="14.28515625" style="60" customWidth="1"/>
    <col min="15650" max="15650" width="6.28515625" style="60" bestFit="1" customWidth="1"/>
    <col min="15651" max="15651" width="4" style="60" bestFit="1" customWidth="1"/>
    <col min="15652" max="15652" width="6.28515625" style="60" bestFit="1" customWidth="1"/>
    <col min="15653" max="15653" width="4" style="60" bestFit="1" customWidth="1"/>
    <col min="15654" max="15654" width="6.28515625" style="60" bestFit="1" customWidth="1"/>
    <col min="15655" max="15655" width="4" style="60" bestFit="1" customWidth="1"/>
    <col min="15656" max="15656" width="21" style="60" customWidth="1"/>
    <col min="15657" max="15874" width="11.5703125" style="60"/>
    <col min="15875" max="15875" width="5.42578125" style="60" customWidth="1"/>
    <col min="15876" max="15876" width="8.140625" style="60" customWidth="1"/>
    <col min="15877" max="15877" width="36.5703125" style="60" customWidth="1"/>
    <col min="15878" max="15878" width="8.5703125" style="60" customWidth="1"/>
    <col min="15879" max="15895" width="6.28515625" style="60" customWidth="1"/>
    <col min="15896" max="15896" width="13.7109375" style="60" customWidth="1"/>
    <col min="15897" max="15897" width="14" style="60" customWidth="1"/>
    <col min="15898" max="15898" width="6.28515625" style="60" customWidth="1"/>
    <col min="15899" max="15899" width="7.140625" style="60" customWidth="1"/>
    <col min="15900" max="15900" width="32.28515625" style="60" customWidth="1"/>
    <col min="15901" max="15901" width="14.140625" style="60" customWidth="1"/>
    <col min="15902" max="15902" width="14.28515625" style="60" customWidth="1"/>
    <col min="15903" max="15903" width="4" style="60" bestFit="1" customWidth="1"/>
    <col min="15904" max="15904" width="14.140625" style="60" customWidth="1"/>
    <col min="15905" max="15905" width="14.28515625" style="60" customWidth="1"/>
    <col min="15906" max="15906" width="6.28515625" style="60" bestFit="1" customWidth="1"/>
    <col min="15907" max="15907" width="4" style="60" bestFit="1" customWidth="1"/>
    <col min="15908" max="15908" width="6.28515625" style="60" bestFit="1" customWidth="1"/>
    <col min="15909" max="15909" width="4" style="60" bestFit="1" customWidth="1"/>
    <col min="15910" max="15910" width="6.28515625" style="60" bestFit="1" customWidth="1"/>
    <col min="15911" max="15911" width="4" style="60" bestFit="1" customWidth="1"/>
    <col min="15912" max="15912" width="21" style="60" customWidth="1"/>
    <col min="15913" max="16130" width="11.5703125" style="60"/>
    <col min="16131" max="16131" width="5.42578125" style="60" customWidth="1"/>
    <col min="16132" max="16132" width="8.140625" style="60" customWidth="1"/>
    <col min="16133" max="16133" width="36.5703125" style="60" customWidth="1"/>
    <col min="16134" max="16134" width="8.5703125" style="60" customWidth="1"/>
    <col min="16135" max="16151" width="6.28515625" style="60" customWidth="1"/>
    <col min="16152" max="16152" width="13.7109375" style="60" customWidth="1"/>
    <col min="16153" max="16153" width="14" style="60" customWidth="1"/>
    <col min="16154" max="16154" width="6.28515625" style="60" customWidth="1"/>
    <col min="16155" max="16155" width="7.140625" style="60" customWidth="1"/>
    <col min="16156" max="16156" width="32.28515625" style="60" customWidth="1"/>
    <col min="16157" max="16157" width="14.140625" style="60" customWidth="1"/>
    <col min="16158" max="16158" width="14.28515625" style="60" customWidth="1"/>
    <col min="16159" max="16159" width="4" style="60" bestFit="1" customWidth="1"/>
    <col min="16160" max="16160" width="14.140625" style="60" customWidth="1"/>
    <col min="16161" max="16161" width="14.28515625" style="60" customWidth="1"/>
    <col min="16162" max="16162" width="6.28515625" style="60" bestFit="1" customWidth="1"/>
    <col min="16163" max="16163" width="4" style="60" bestFit="1" customWidth="1"/>
    <col min="16164" max="16164" width="6.28515625" style="60" bestFit="1" customWidth="1"/>
    <col min="16165" max="16165" width="4" style="60" bestFit="1" customWidth="1"/>
    <col min="16166" max="16166" width="6.28515625" style="60" bestFit="1" customWidth="1"/>
    <col min="16167" max="16167" width="4" style="60" bestFit="1" customWidth="1"/>
    <col min="16168" max="16168" width="21" style="60" customWidth="1"/>
    <col min="16169" max="16384" width="11.5703125" style="60"/>
  </cols>
  <sheetData>
    <row r="1" spans="1:43">
      <c r="B1" s="60" t="s">
        <v>86</v>
      </c>
      <c r="V1" s="61" t="s">
        <v>87</v>
      </c>
      <c r="W1" s="139"/>
      <c r="X1" s="62" t="s">
        <v>88</v>
      </c>
      <c r="Y1" s="142"/>
      <c r="AA1" s="60" t="s">
        <v>89</v>
      </c>
      <c r="AF1" s="60" t="s">
        <v>90</v>
      </c>
    </row>
    <row r="2" spans="1:43" ht="12.75" customHeight="1">
      <c r="B2" s="63" t="s">
        <v>0</v>
      </c>
      <c r="C2" s="63" t="s">
        <v>1</v>
      </c>
      <c r="D2" s="63" t="s">
        <v>2</v>
      </c>
      <c r="E2" s="64" t="s">
        <v>3</v>
      </c>
      <c r="F2" s="65"/>
      <c r="G2" s="66" t="s">
        <v>4</v>
      </c>
      <c r="H2" s="67"/>
      <c r="I2" s="68">
        <v>1</v>
      </c>
      <c r="J2" s="68">
        <v>2</v>
      </c>
      <c r="K2" s="68">
        <v>3</v>
      </c>
      <c r="L2" s="68">
        <v>4</v>
      </c>
      <c r="M2" s="68">
        <v>5</v>
      </c>
      <c r="N2" s="68">
        <v>6</v>
      </c>
      <c r="O2" s="68">
        <v>7</v>
      </c>
      <c r="P2" s="68">
        <v>8</v>
      </c>
      <c r="Q2" s="68">
        <v>9</v>
      </c>
      <c r="R2" s="68">
        <v>10</v>
      </c>
      <c r="S2" s="68">
        <v>11</v>
      </c>
      <c r="T2" s="68">
        <v>12</v>
      </c>
      <c r="U2" s="69"/>
      <c r="V2" s="70"/>
      <c r="W2" s="140"/>
      <c r="X2" s="71"/>
      <c r="Y2" s="142"/>
      <c r="Z2" s="72"/>
      <c r="AA2" s="63" t="s">
        <v>0</v>
      </c>
      <c r="AB2" s="68" t="s">
        <v>1</v>
      </c>
      <c r="AC2" s="62" t="s">
        <v>87</v>
      </c>
      <c r="AD2" s="62" t="s">
        <v>88</v>
      </c>
      <c r="AE2" s="72"/>
      <c r="AF2" s="62" t="s">
        <v>87</v>
      </c>
      <c r="AG2" s="62" t="s">
        <v>88</v>
      </c>
      <c r="AH2" s="72"/>
      <c r="AI2" s="72"/>
      <c r="AJ2" s="72"/>
      <c r="AK2" s="72"/>
      <c r="AL2" s="72"/>
      <c r="AM2" s="72"/>
    </row>
    <row r="3" spans="1:43" ht="15.75">
      <c r="B3" s="63"/>
      <c r="C3" s="63"/>
      <c r="D3" s="63"/>
      <c r="E3" s="73"/>
      <c r="F3" s="74"/>
      <c r="G3" s="66"/>
      <c r="H3" s="67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75"/>
      <c r="V3" s="76"/>
      <c r="W3" s="141"/>
      <c r="X3" s="77"/>
      <c r="Y3" s="142"/>
      <c r="Z3" s="72"/>
      <c r="AA3" s="63"/>
      <c r="AB3" s="68"/>
      <c r="AC3" s="77"/>
      <c r="AD3" s="77"/>
      <c r="AE3" s="72"/>
      <c r="AF3" s="77"/>
      <c r="AG3" s="77"/>
      <c r="AH3" s="72"/>
      <c r="AI3" s="72"/>
      <c r="AJ3" s="72"/>
      <c r="AK3" s="72"/>
      <c r="AL3" s="72"/>
      <c r="AM3" s="72"/>
    </row>
    <row r="4" spans="1:43" ht="19.899999999999999" customHeight="1">
      <c r="A4" s="78"/>
      <c r="B4" s="79">
        <v>1</v>
      </c>
      <c r="C4" s="80" t="s">
        <v>91</v>
      </c>
      <c r="D4" s="79" t="s">
        <v>92</v>
      </c>
      <c r="E4" s="81" t="s">
        <v>8</v>
      </c>
      <c r="F4" s="82" t="s">
        <v>85</v>
      </c>
      <c r="G4" s="83">
        <f>SUM(I4:T4)</f>
        <v>294</v>
      </c>
      <c r="H4" s="83" t="s">
        <v>84</v>
      </c>
      <c r="I4" s="84">
        <v>22</v>
      </c>
      <c r="J4" s="84">
        <v>24</v>
      </c>
      <c r="K4" s="84">
        <v>22</v>
      </c>
      <c r="L4" s="84">
        <v>25</v>
      </c>
      <c r="M4" s="85">
        <v>27</v>
      </c>
      <c r="N4" s="85">
        <v>26</v>
      </c>
      <c r="O4" s="85">
        <v>26</v>
      </c>
      <c r="P4" s="85">
        <v>23</v>
      </c>
      <c r="Q4" s="84">
        <v>26</v>
      </c>
      <c r="R4" s="85">
        <v>22</v>
      </c>
      <c r="S4" s="84">
        <v>27</v>
      </c>
      <c r="T4" s="84">
        <v>24</v>
      </c>
      <c r="U4" s="84" t="s">
        <v>115</v>
      </c>
      <c r="V4" s="86">
        <f>G4/12</f>
        <v>24.5</v>
      </c>
      <c r="W4" s="86" t="s">
        <v>114</v>
      </c>
      <c r="X4" s="86">
        <f>V4/3</f>
        <v>8.1666666666666661</v>
      </c>
      <c r="Y4" s="144" t="s">
        <v>93</v>
      </c>
      <c r="Z4" s="72"/>
      <c r="AA4" s="79">
        <v>1</v>
      </c>
      <c r="AB4" s="87" t="str">
        <f>C4</f>
        <v>Igor Adaszkiewicz</v>
      </c>
      <c r="AC4" s="88">
        <f>AA43/4</f>
        <v>26.75</v>
      </c>
      <c r="AD4" s="88">
        <f t="shared" ref="AD4:AD11" si="0">AC4/3</f>
        <v>8.9166666666666661</v>
      </c>
      <c r="AE4" s="72"/>
      <c r="AF4" s="88">
        <f>(AA43+AO4)/16</f>
        <v>25.0625</v>
      </c>
      <c r="AG4" s="88">
        <f t="shared" ref="AG4:AG11" si="1">AF4/3</f>
        <v>8.3541666666666661</v>
      </c>
      <c r="AH4" s="72"/>
      <c r="AI4" s="72"/>
      <c r="AJ4" s="72"/>
      <c r="AK4" s="72"/>
      <c r="AL4" s="72"/>
      <c r="AM4" s="72"/>
      <c r="AN4" s="60" t="str">
        <f>C4</f>
        <v>Igor Adaszkiewicz</v>
      </c>
      <c r="AO4" s="89">
        <f>G4</f>
        <v>294</v>
      </c>
      <c r="AP4" s="89">
        <f>AO4/12</f>
        <v>24.5</v>
      </c>
      <c r="AQ4" s="89">
        <f t="shared" ref="AQ4:AQ11" si="2">AP4/3</f>
        <v>8.1666666666666661</v>
      </c>
    </row>
    <row r="5" spans="1:43" ht="19.899999999999999" customHeight="1">
      <c r="A5" s="78"/>
      <c r="B5" s="79">
        <v>2</v>
      </c>
      <c r="C5" s="87" t="s">
        <v>7</v>
      </c>
      <c r="D5" s="79" t="s">
        <v>5</v>
      </c>
      <c r="E5" s="82" t="s">
        <v>6</v>
      </c>
      <c r="F5" s="82" t="s">
        <v>85</v>
      </c>
      <c r="G5" s="83">
        <f t="shared" ref="G5:G11" si="3">SUM(I5:T5)</f>
        <v>278</v>
      </c>
      <c r="H5" s="83" t="s">
        <v>84</v>
      </c>
      <c r="I5" s="89">
        <v>25</v>
      </c>
      <c r="J5" s="89">
        <v>24</v>
      </c>
      <c r="K5" s="89">
        <v>27</v>
      </c>
      <c r="L5" s="89">
        <v>24</v>
      </c>
      <c r="M5" s="90">
        <v>24</v>
      </c>
      <c r="N5" s="90">
        <v>26</v>
      </c>
      <c r="O5" s="90">
        <v>25</v>
      </c>
      <c r="P5" s="90">
        <v>26</v>
      </c>
      <c r="Q5" s="90">
        <v>21</v>
      </c>
      <c r="R5" s="90">
        <v>18</v>
      </c>
      <c r="S5" s="90">
        <v>23</v>
      </c>
      <c r="T5" s="90">
        <v>15</v>
      </c>
      <c r="U5" s="84" t="s">
        <v>115</v>
      </c>
      <c r="V5" s="88">
        <f t="shared" ref="V5:V11" si="4">G5/12</f>
        <v>23.166666666666668</v>
      </c>
      <c r="W5" s="86" t="s">
        <v>114</v>
      </c>
      <c r="X5" s="88">
        <f t="shared" ref="X5:X11" si="5">V5/3</f>
        <v>7.7222222222222223</v>
      </c>
      <c r="Y5" s="144" t="s">
        <v>93</v>
      </c>
      <c r="Z5" s="72" t="s">
        <v>94</v>
      </c>
      <c r="AA5" s="79">
        <v>2</v>
      </c>
      <c r="AB5" s="87" t="str">
        <f t="shared" ref="AB5:AB7" si="6">C5</f>
        <v>Krzysztof "FAZIK" Brzeziński</v>
      </c>
      <c r="AC5" s="91">
        <f>(AA40+AA42)/9</f>
        <v>23.333333333333332</v>
      </c>
      <c r="AD5" s="91">
        <f t="shared" si="0"/>
        <v>7.7777777777777777</v>
      </c>
      <c r="AE5" s="72"/>
      <c r="AF5" s="91">
        <f>(AA40+AA42+AO5)/21</f>
        <v>23.238095238095237</v>
      </c>
      <c r="AG5" s="91">
        <f t="shared" si="1"/>
        <v>7.746031746031746</v>
      </c>
      <c r="AH5" s="72"/>
      <c r="AI5" s="72"/>
      <c r="AJ5" s="72"/>
      <c r="AK5" s="72"/>
      <c r="AL5" s="72"/>
      <c r="AM5" s="72"/>
      <c r="AN5" s="60" t="str">
        <f t="shared" ref="AN5:AN11" si="7">C5</f>
        <v>Krzysztof "FAZIK" Brzeziński</v>
      </c>
      <c r="AO5" s="92">
        <f>G5</f>
        <v>278</v>
      </c>
      <c r="AP5" s="89">
        <f t="shared" ref="AP5:AP11" si="8">AO5/12</f>
        <v>23.166666666666668</v>
      </c>
      <c r="AQ5" s="89">
        <f t="shared" si="2"/>
        <v>7.7222222222222223</v>
      </c>
    </row>
    <row r="6" spans="1:43" ht="19.899999999999999" customHeight="1">
      <c r="A6" s="78"/>
      <c r="B6" s="79">
        <v>3</v>
      </c>
      <c r="C6" s="87" t="s">
        <v>95</v>
      </c>
      <c r="D6" s="79" t="s">
        <v>92</v>
      </c>
      <c r="E6" s="81" t="s">
        <v>6</v>
      </c>
      <c r="F6" s="82" t="s">
        <v>85</v>
      </c>
      <c r="G6" s="83">
        <f t="shared" si="3"/>
        <v>277</v>
      </c>
      <c r="H6" s="83" t="s">
        <v>84</v>
      </c>
      <c r="I6" s="84">
        <v>15</v>
      </c>
      <c r="J6" s="84">
        <v>22</v>
      </c>
      <c r="K6" s="84">
        <v>22</v>
      </c>
      <c r="L6" s="84">
        <v>23</v>
      </c>
      <c r="M6" s="85">
        <v>23</v>
      </c>
      <c r="N6" s="85">
        <v>24</v>
      </c>
      <c r="O6" s="85">
        <v>24</v>
      </c>
      <c r="P6" s="85">
        <v>25</v>
      </c>
      <c r="Q6" s="84">
        <v>29</v>
      </c>
      <c r="R6" s="85">
        <v>18</v>
      </c>
      <c r="S6" s="85">
        <v>26</v>
      </c>
      <c r="T6" s="85">
        <v>26</v>
      </c>
      <c r="U6" s="84" t="s">
        <v>115</v>
      </c>
      <c r="V6" s="91">
        <f t="shared" si="4"/>
        <v>23.083333333333332</v>
      </c>
      <c r="W6" s="86" t="s">
        <v>114</v>
      </c>
      <c r="X6" s="91">
        <f t="shared" si="5"/>
        <v>7.6944444444444438</v>
      </c>
      <c r="Y6" s="144" t="s">
        <v>93</v>
      </c>
      <c r="Z6" s="72" t="s">
        <v>96</v>
      </c>
      <c r="AA6" s="79">
        <v>3</v>
      </c>
      <c r="AB6" s="87" t="str">
        <f t="shared" si="6"/>
        <v>Donat Grotha</v>
      </c>
      <c r="AC6" s="88">
        <f>(AA37+AA39)/8</f>
        <v>23.25</v>
      </c>
      <c r="AD6" s="88">
        <f t="shared" si="0"/>
        <v>7.75</v>
      </c>
      <c r="AE6" s="72"/>
      <c r="AF6" s="88">
        <f>(AA37+AA39+AO6)/20</f>
        <v>23.15</v>
      </c>
      <c r="AG6" s="88">
        <f t="shared" si="1"/>
        <v>7.7166666666666659</v>
      </c>
      <c r="AH6" s="72"/>
      <c r="AI6" s="72"/>
      <c r="AJ6" s="72"/>
      <c r="AK6" s="72"/>
      <c r="AL6" s="72"/>
      <c r="AM6" s="72"/>
      <c r="AN6" s="60" t="str">
        <f t="shared" si="7"/>
        <v>Donat Grotha</v>
      </c>
      <c r="AO6" s="89">
        <f>G6</f>
        <v>277</v>
      </c>
      <c r="AP6" s="89">
        <f t="shared" si="8"/>
        <v>23.083333333333332</v>
      </c>
      <c r="AQ6" s="89">
        <f t="shared" si="2"/>
        <v>7.6944444444444438</v>
      </c>
    </row>
    <row r="7" spans="1:43" ht="19.899999999999999" customHeight="1">
      <c r="A7" s="78"/>
      <c r="B7" s="79">
        <v>4</v>
      </c>
      <c r="C7" s="87" t="s">
        <v>97</v>
      </c>
      <c r="D7" s="79" t="s">
        <v>92</v>
      </c>
      <c r="E7" s="81" t="s">
        <v>9</v>
      </c>
      <c r="F7" s="82" t="s">
        <v>85</v>
      </c>
      <c r="G7" s="83">
        <f t="shared" si="3"/>
        <v>225</v>
      </c>
      <c r="H7" s="83" t="s">
        <v>84</v>
      </c>
      <c r="I7" s="92">
        <v>14</v>
      </c>
      <c r="J7" s="92">
        <v>24</v>
      </c>
      <c r="K7" s="89">
        <v>25</v>
      </c>
      <c r="L7" s="92">
        <v>22</v>
      </c>
      <c r="M7" s="90">
        <v>23</v>
      </c>
      <c r="N7" s="90">
        <v>18</v>
      </c>
      <c r="O7" s="90">
        <v>20</v>
      </c>
      <c r="P7" s="90">
        <v>7</v>
      </c>
      <c r="Q7" s="90">
        <v>22</v>
      </c>
      <c r="R7" s="90">
        <v>13</v>
      </c>
      <c r="S7" s="90">
        <v>22</v>
      </c>
      <c r="T7" s="90">
        <v>15</v>
      </c>
      <c r="U7" s="84" t="s">
        <v>115</v>
      </c>
      <c r="V7" s="88">
        <f t="shared" si="4"/>
        <v>18.75</v>
      </c>
      <c r="W7" s="86" t="s">
        <v>114</v>
      </c>
      <c r="X7" s="88">
        <f t="shared" si="5"/>
        <v>6.25</v>
      </c>
      <c r="Y7" s="144" t="s">
        <v>93</v>
      </c>
      <c r="Z7" s="72"/>
      <c r="AA7" s="79">
        <v>4</v>
      </c>
      <c r="AB7" s="87" t="str">
        <f t="shared" si="6"/>
        <v>Marzena Goike</v>
      </c>
      <c r="AC7" s="86">
        <f>(AA34+AA36)/7</f>
        <v>17.142857142857142</v>
      </c>
      <c r="AD7" s="86">
        <f t="shared" si="0"/>
        <v>5.7142857142857144</v>
      </c>
      <c r="AE7" s="72"/>
      <c r="AF7" s="86">
        <f>(AA34+AA36+AO7)/19</f>
        <v>18.157894736842106</v>
      </c>
      <c r="AG7" s="86">
        <f t="shared" si="1"/>
        <v>6.052631578947369</v>
      </c>
      <c r="AH7" s="72"/>
      <c r="AI7" s="72"/>
      <c r="AJ7" s="72"/>
      <c r="AK7" s="72"/>
      <c r="AL7" s="72"/>
      <c r="AM7" s="72"/>
      <c r="AN7" s="60" t="str">
        <f t="shared" si="7"/>
        <v>Marzena Goike</v>
      </c>
      <c r="AO7" s="89">
        <f>G7</f>
        <v>225</v>
      </c>
      <c r="AP7" s="89">
        <f t="shared" si="8"/>
        <v>18.75</v>
      </c>
      <c r="AQ7" s="89">
        <f t="shared" si="2"/>
        <v>6.25</v>
      </c>
    </row>
    <row r="8" spans="1:43" ht="19.899999999999999" customHeight="1">
      <c r="B8" s="79">
        <v>5</v>
      </c>
      <c r="C8" s="87" t="s">
        <v>62</v>
      </c>
      <c r="D8" s="79" t="s">
        <v>52</v>
      </c>
      <c r="E8" s="81" t="s">
        <v>9</v>
      </c>
      <c r="F8" s="82" t="s">
        <v>85</v>
      </c>
      <c r="G8" s="83">
        <f t="shared" si="3"/>
        <v>222</v>
      </c>
      <c r="H8" s="83" t="s">
        <v>84</v>
      </c>
      <c r="I8" s="84">
        <v>6</v>
      </c>
      <c r="J8" s="84">
        <v>6</v>
      </c>
      <c r="K8" s="84">
        <v>23</v>
      </c>
      <c r="L8" s="84">
        <v>24</v>
      </c>
      <c r="M8" s="84">
        <v>14</v>
      </c>
      <c r="N8" s="84">
        <v>24</v>
      </c>
      <c r="O8" s="84">
        <v>22</v>
      </c>
      <c r="P8" s="84">
        <v>22</v>
      </c>
      <c r="Q8" s="84">
        <v>25</v>
      </c>
      <c r="R8" s="84">
        <v>16</v>
      </c>
      <c r="S8" s="84">
        <v>16</v>
      </c>
      <c r="T8" s="84">
        <v>24</v>
      </c>
      <c r="U8" s="84" t="s">
        <v>115</v>
      </c>
      <c r="V8" s="86">
        <f t="shared" si="4"/>
        <v>18.5</v>
      </c>
      <c r="W8" s="86" t="s">
        <v>114</v>
      </c>
      <c r="X8" s="86">
        <f t="shared" si="5"/>
        <v>6.166666666666667</v>
      </c>
      <c r="Y8" s="144" t="s">
        <v>93</v>
      </c>
      <c r="Z8" s="72"/>
      <c r="AA8" s="79">
        <v>5</v>
      </c>
      <c r="AB8" s="87" t="str">
        <f>C11</f>
        <v>Wojciech Białecki</v>
      </c>
      <c r="AC8" s="88">
        <f>(AA24+AA27+AA30+AA33)/17</f>
        <v>17.647058823529413</v>
      </c>
      <c r="AD8" s="88">
        <f t="shared" si="0"/>
        <v>5.882352941176471</v>
      </c>
      <c r="AE8" s="72"/>
      <c r="AF8" s="88">
        <f>(AA24+AA27+AA30+AA33+AO11)/29</f>
        <v>15.758620689655173</v>
      </c>
      <c r="AG8" s="88">
        <f t="shared" si="1"/>
        <v>5.2528735632183912</v>
      </c>
      <c r="AH8" s="72"/>
      <c r="AI8" s="72"/>
      <c r="AJ8" s="72"/>
      <c r="AK8" s="72"/>
      <c r="AL8" s="72"/>
      <c r="AM8" s="72"/>
      <c r="AN8" s="60" t="str">
        <f t="shared" si="7"/>
        <v>Piotr Białecki</v>
      </c>
      <c r="AO8" s="89">
        <f>G8</f>
        <v>222</v>
      </c>
      <c r="AP8" s="89">
        <f t="shared" si="8"/>
        <v>18.5</v>
      </c>
      <c r="AQ8" s="89">
        <f t="shared" si="2"/>
        <v>6.166666666666667</v>
      </c>
    </row>
    <row r="9" spans="1:43" ht="19.899999999999999" customHeight="1">
      <c r="B9" s="79">
        <v>6</v>
      </c>
      <c r="C9" s="87" t="s">
        <v>98</v>
      </c>
      <c r="D9" s="79" t="s">
        <v>52</v>
      </c>
      <c r="E9" s="81" t="s">
        <v>8</v>
      </c>
      <c r="F9" s="82" t="s">
        <v>85</v>
      </c>
      <c r="G9" s="83">
        <f t="shared" si="3"/>
        <v>176</v>
      </c>
      <c r="H9" s="83" t="s">
        <v>84</v>
      </c>
      <c r="I9" s="89">
        <v>7</v>
      </c>
      <c r="J9" s="89">
        <v>12</v>
      </c>
      <c r="K9" s="89">
        <v>18</v>
      </c>
      <c r="L9" s="89">
        <v>17</v>
      </c>
      <c r="M9" s="92">
        <v>6</v>
      </c>
      <c r="N9" s="92">
        <v>19</v>
      </c>
      <c r="O9" s="92">
        <v>15</v>
      </c>
      <c r="P9" s="92">
        <v>16</v>
      </c>
      <c r="Q9" s="89">
        <v>25</v>
      </c>
      <c r="R9" s="92">
        <v>13</v>
      </c>
      <c r="S9" s="92">
        <v>12</v>
      </c>
      <c r="T9" s="92">
        <v>16</v>
      </c>
      <c r="U9" s="84" t="s">
        <v>115</v>
      </c>
      <c r="V9" s="93">
        <f t="shared" si="4"/>
        <v>14.666666666666666</v>
      </c>
      <c r="W9" s="86" t="s">
        <v>114</v>
      </c>
      <c r="X9" s="93">
        <f t="shared" si="5"/>
        <v>4.8888888888888884</v>
      </c>
      <c r="Y9" s="144" t="s">
        <v>93</v>
      </c>
      <c r="Z9" s="72" t="s">
        <v>96</v>
      </c>
      <c r="AA9" s="79">
        <v>6</v>
      </c>
      <c r="AB9" s="87" t="str">
        <f>C8</f>
        <v>Piotr Białecki</v>
      </c>
      <c r="AC9" s="91">
        <f>AA31/5</f>
        <v>16.2</v>
      </c>
      <c r="AD9" s="91">
        <f t="shared" si="0"/>
        <v>5.3999999999999995</v>
      </c>
      <c r="AE9" s="72"/>
      <c r="AF9" s="91">
        <f>(54+AO8)/17</f>
        <v>16.235294117647058</v>
      </c>
      <c r="AG9" s="91">
        <f t="shared" si="1"/>
        <v>5.4117647058823524</v>
      </c>
      <c r="AH9" s="72"/>
      <c r="AI9" s="72"/>
      <c r="AJ9" s="72"/>
      <c r="AK9" s="72"/>
      <c r="AL9" s="72"/>
      <c r="AM9" s="72"/>
      <c r="AN9" s="60" t="str">
        <f t="shared" si="7"/>
        <v>Przemysław "Wizum" Wojciukiewisz</v>
      </c>
      <c r="AO9" s="92">
        <f>G9</f>
        <v>176</v>
      </c>
      <c r="AP9" s="89">
        <f t="shared" si="8"/>
        <v>14.666666666666666</v>
      </c>
      <c r="AQ9" s="89">
        <f t="shared" si="2"/>
        <v>4.8888888888888884</v>
      </c>
    </row>
    <row r="10" spans="1:43" ht="19.899999999999999" customHeight="1">
      <c r="B10" s="79">
        <v>7</v>
      </c>
      <c r="C10" s="87" t="s">
        <v>99</v>
      </c>
      <c r="D10" s="79" t="s">
        <v>52</v>
      </c>
      <c r="E10" s="81" t="s">
        <v>9</v>
      </c>
      <c r="F10" s="82" t="s">
        <v>85</v>
      </c>
      <c r="G10" s="83">
        <f t="shared" si="3"/>
        <v>163</v>
      </c>
      <c r="H10" s="83" t="s">
        <v>84</v>
      </c>
      <c r="I10" s="85">
        <v>16</v>
      </c>
      <c r="J10" s="85">
        <v>14</v>
      </c>
      <c r="K10" s="84">
        <v>6</v>
      </c>
      <c r="L10" s="85">
        <v>19</v>
      </c>
      <c r="M10" s="85">
        <v>14</v>
      </c>
      <c r="N10" s="85">
        <v>16</v>
      </c>
      <c r="O10" s="85">
        <v>14</v>
      </c>
      <c r="P10" s="85">
        <v>15</v>
      </c>
      <c r="Q10" s="84">
        <v>8</v>
      </c>
      <c r="R10" s="85">
        <v>6</v>
      </c>
      <c r="S10" s="85">
        <v>25</v>
      </c>
      <c r="T10" s="85">
        <v>10</v>
      </c>
      <c r="U10" s="84" t="s">
        <v>115</v>
      </c>
      <c r="V10" s="91">
        <f t="shared" si="4"/>
        <v>13.583333333333334</v>
      </c>
      <c r="W10" s="86" t="s">
        <v>114</v>
      </c>
      <c r="X10" s="91">
        <f t="shared" si="5"/>
        <v>4.5277777777777777</v>
      </c>
      <c r="Y10" s="144" t="s">
        <v>93</v>
      </c>
      <c r="Z10" s="72" t="s">
        <v>100</v>
      </c>
      <c r="AA10" s="79">
        <v>7</v>
      </c>
      <c r="AB10" s="87" t="str">
        <f>C9</f>
        <v>Przemysław "Wizum" Wojciukiewisz</v>
      </c>
      <c r="AC10" s="88">
        <f>AA28/4</f>
        <v>12.5</v>
      </c>
      <c r="AD10" s="88">
        <f t="shared" si="0"/>
        <v>4.166666666666667</v>
      </c>
      <c r="AE10" s="72"/>
      <c r="AF10" s="88">
        <f>(50+AO9)/16</f>
        <v>14.125</v>
      </c>
      <c r="AG10" s="88">
        <f t="shared" si="1"/>
        <v>4.708333333333333</v>
      </c>
      <c r="AH10" s="72"/>
      <c r="AI10" s="72"/>
      <c r="AJ10" s="72"/>
      <c r="AK10" s="72"/>
      <c r="AL10" s="72"/>
      <c r="AM10" s="72"/>
      <c r="AN10" s="60" t="str">
        <f t="shared" si="7"/>
        <v>Jerzy "Fala 133" Bohdziewicz</v>
      </c>
      <c r="AO10" s="89">
        <f>G10</f>
        <v>163</v>
      </c>
      <c r="AP10" s="89">
        <f t="shared" si="8"/>
        <v>13.583333333333334</v>
      </c>
      <c r="AQ10" s="89">
        <f t="shared" si="2"/>
        <v>4.5277777777777777</v>
      </c>
    </row>
    <row r="11" spans="1:43" ht="19.899999999999999" customHeight="1">
      <c r="B11" s="79">
        <v>8</v>
      </c>
      <c r="C11" s="87" t="s">
        <v>65</v>
      </c>
      <c r="D11" s="79" t="s">
        <v>52</v>
      </c>
      <c r="E11" s="81" t="s">
        <v>8</v>
      </c>
      <c r="F11" s="82" t="s">
        <v>85</v>
      </c>
      <c r="G11" s="83">
        <f t="shared" si="3"/>
        <v>157</v>
      </c>
      <c r="H11" s="83" t="s">
        <v>84</v>
      </c>
      <c r="I11" s="89">
        <v>7</v>
      </c>
      <c r="J11" s="89">
        <v>8</v>
      </c>
      <c r="K11" s="89">
        <v>6</v>
      </c>
      <c r="L11" s="89">
        <v>6</v>
      </c>
      <c r="M11" s="90">
        <v>8</v>
      </c>
      <c r="N11" s="90">
        <v>24</v>
      </c>
      <c r="O11" s="90">
        <v>16</v>
      </c>
      <c r="P11" s="90">
        <v>16</v>
      </c>
      <c r="Q11" s="90">
        <v>16</v>
      </c>
      <c r="R11" s="90">
        <v>26</v>
      </c>
      <c r="S11" s="90">
        <v>8</v>
      </c>
      <c r="T11" s="90">
        <v>16</v>
      </c>
      <c r="U11" s="84" t="s">
        <v>115</v>
      </c>
      <c r="V11" s="88">
        <f t="shared" si="4"/>
        <v>13.083333333333334</v>
      </c>
      <c r="W11" s="86" t="s">
        <v>114</v>
      </c>
      <c r="X11" s="88">
        <f t="shared" si="5"/>
        <v>4.3611111111111116</v>
      </c>
      <c r="Y11" s="144" t="s">
        <v>93</v>
      </c>
      <c r="Z11" s="72"/>
      <c r="AA11" s="79">
        <v>8</v>
      </c>
      <c r="AB11" s="87" t="str">
        <f>C10</f>
        <v>Jerzy "Fala 133" Bohdziewicz</v>
      </c>
      <c r="AC11" s="91">
        <f>AA25/5</f>
        <v>14.2</v>
      </c>
      <c r="AD11" s="91">
        <f t="shared" si="0"/>
        <v>4.7333333333333334</v>
      </c>
      <c r="AE11" s="72"/>
      <c r="AF11" s="91">
        <f>(71+AO10)/16</f>
        <v>14.625</v>
      </c>
      <c r="AG11" s="91">
        <f t="shared" si="1"/>
        <v>4.875</v>
      </c>
      <c r="AH11" s="72"/>
      <c r="AI11" s="72"/>
      <c r="AJ11" s="72"/>
      <c r="AK11" s="72"/>
      <c r="AL11" s="72"/>
      <c r="AM11" s="72"/>
      <c r="AN11" s="60" t="str">
        <f t="shared" si="7"/>
        <v>Wojciech Białecki</v>
      </c>
      <c r="AO11" s="92">
        <f>G11</f>
        <v>157</v>
      </c>
      <c r="AP11" s="89">
        <f t="shared" si="8"/>
        <v>13.083333333333334</v>
      </c>
      <c r="AQ11" s="89">
        <f t="shared" si="2"/>
        <v>4.3611111111111116</v>
      </c>
    </row>
    <row r="12" spans="1:43" s="72" customFormat="1" ht="13.9" customHeight="1"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</row>
    <row r="13" spans="1:43" s="72" customFormat="1" ht="13.9" customHeight="1">
      <c r="B13" s="94" t="s">
        <v>101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</row>
    <row r="14" spans="1:43" s="72" customFormat="1" ht="13.9" customHeight="1">
      <c r="B14" s="94" t="s">
        <v>102</v>
      </c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</row>
    <row r="15" spans="1:43" s="72" customFormat="1" ht="13.9" customHeight="1">
      <c r="B15" s="94" t="s">
        <v>103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</row>
    <row r="16" spans="1:43" s="72" customFormat="1" ht="13.9" customHeight="1">
      <c r="B16" s="94" t="s">
        <v>104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</row>
    <row r="17" spans="2:30" s="72" customFormat="1" ht="13.9" customHeight="1">
      <c r="B17" s="94" t="s">
        <v>105</v>
      </c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</row>
    <row r="18" spans="2:30" s="72" customFormat="1" ht="28.9" customHeight="1">
      <c r="B18" s="95" t="s">
        <v>106</v>
      </c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</row>
    <row r="19" spans="2:30" s="72" customFormat="1" ht="13.15" customHeight="1"/>
    <row r="20" spans="2:30" s="72" customFormat="1" ht="13.9" customHeight="1">
      <c r="B20" s="72" t="s">
        <v>107</v>
      </c>
    </row>
    <row r="21" spans="2:30" s="72" customFormat="1" ht="13.9" customHeight="1">
      <c r="V21" s="96" t="s">
        <v>87</v>
      </c>
      <c r="W21" s="142"/>
      <c r="X21" s="96" t="s">
        <v>108</v>
      </c>
      <c r="Y21" s="142"/>
    </row>
    <row r="22" spans="2:30" s="72" customFormat="1" ht="13.9" customHeight="1">
      <c r="V22" s="96"/>
      <c r="W22" s="142"/>
      <c r="X22" s="96"/>
      <c r="Y22" s="142"/>
      <c r="AA22" s="97" t="s">
        <v>109</v>
      </c>
    </row>
    <row r="23" spans="2:30" s="72" customFormat="1" ht="13.9" customHeight="1" thickBot="1">
      <c r="B23" s="98" t="s">
        <v>0</v>
      </c>
      <c r="C23" s="98" t="s">
        <v>1</v>
      </c>
      <c r="D23" s="98" t="s">
        <v>110</v>
      </c>
      <c r="E23" s="99" t="s">
        <v>111</v>
      </c>
      <c r="F23" s="99"/>
      <c r="G23" s="99" t="s">
        <v>112</v>
      </c>
      <c r="H23" s="99"/>
      <c r="I23" s="99" t="s">
        <v>111</v>
      </c>
      <c r="J23" s="99" t="s">
        <v>112</v>
      </c>
      <c r="K23" s="99" t="s">
        <v>111</v>
      </c>
      <c r="L23" s="99" t="s">
        <v>112</v>
      </c>
      <c r="M23" s="99" t="s">
        <v>111</v>
      </c>
      <c r="N23" s="99" t="s">
        <v>112</v>
      </c>
      <c r="O23" s="99" t="s">
        <v>111</v>
      </c>
      <c r="P23" s="99" t="s">
        <v>112</v>
      </c>
      <c r="Q23" s="100" t="s">
        <v>113</v>
      </c>
      <c r="V23" s="101"/>
      <c r="W23" s="143"/>
      <c r="X23" s="101"/>
      <c r="Y23" s="142"/>
      <c r="AA23" s="97"/>
    </row>
    <row r="24" spans="2:30" s="72" customFormat="1" ht="13.9" customHeight="1">
      <c r="C24" s="102" t="s">
        <v>65</v>
      </c>
      <c r="D24" s="103">
        <f>G24+J24+L24+N24+P24</f>
        <v>6</v>
      </c>
      <c r="E24" s="104">
        <v>26</v>
      </c>
      <c r="F24" s="104"/>
      <c r="G24" s="105">
        <v>2</v>
      </c>
      <c r="H24" s="105"/>
      <c r="I24" s="106">
        <v>25</v>
      </c>
      <c r="J24" s="105">
        <v>2</v>
      </c>
      <c r="K24" s="106">
        <v>20</v>
      </c>
      <c r="L24" s="105">
        <v>0</v>
      </c>
      <c r="M24" s="106">
        <v>16</v>
      </c>
      <c r="N24" s="105">
        <v>2</v>
      </c>
      <c r="O24" s="107"/>
      <c r="P24" s="107"/>
      <c r="Q24" s="107"/>
      <c r="V24" s="108">
        <f>AA24/4</f>
        <v>21.75</v>
      </c>
      <c r="W24" s="108"/>
      <c r="X24" s="108">
        <f>V24/3</f>
        <v>7.25</v>
      </c>
      <c r="Y24" s="145"/>
      <c r="AA24" s="72">
        <f>E24+I24+K24+M24+O24</f>
        <v>87</v>
      </c>
    </row>
    <row r="25" spans="2:30" s="72" customFormat="1" ht="13.9" customHeight="1" thickBot="1">
      <c r="B25" s="109">
        <v>8</v>
      </c>
      <c r="C25" s="80" t="s">
        <v>99</v>
      </c>
      <c r="D25" s="110">
        <f>G25+J25+L25+N25+P25</f>
        <v>2</v>
      </c>
      <c r="E25" s="104">
        <v>13</v>
      </c>
      <c r="F25" s="104"/>
      <c r="G25" s="105">
        <v>0</v>
      </c>
      <c r="H25" s="105"/>
      <c r="I25" s="106">
        <v>21</v>
      </c>
      <c r="J25" s="105">
        <v>0</v>
      </c>
      <c r="K25" s="106">
        <v>23</v>
      </c>
      <c r="L25" s="105">
        <v>2</v>
      </c>
      <c r="M25" s="106">
        <v>14</v>
      </c>
      <c r="N25" s="105">
        <v>0</v>
      </c>
      <c r="O25" s="107"/>
      <c r="P25" s="107"/>
      <c r="Q25" s="107"/>
      <c r="V25" s="108">
        <f>AA25/4</f>
        <v>17.75</v>
      </c>
      <c r="W25" s="108"/>
      <c r="X25" s="108">
        <f>V25/3</f>
        <v>5.916666666666667</v>
      </c>
      <c r="Y25" s="145"/>
      <c r="AA25" s="72">
        <f>E25+I25+K25+M25+O25</f>
        <v>71</v>
      </c>
      <c r="AB25" s="111"/>
    </row>
    <row r="26" spans="2:30" s="72" customFormat="1" ht="13.9" customHeight="1" thickBot="1">
      <c r="B26" s="112"/>
      <c r="C26" s="113"/>
      <c r="D26" s="114"/>
      <c r="E26" s="115"/>
      <c r="F26" s="115"/>
      <c r="G26" s="115"/>
      <c r="H26" s="115"/>
      <c r="I26" s="115"/>
      <c r="J26" s="115"/>
      <c r="K26" s="115"/>
      <c r="L26" s="115"/>
      <c r="M26" s="107"/>
      <c r="N26" s="107"/>
      <c r="O26" s="107"/>
      <c r="P26" s="107"/>
      <c r="V26" s="116"/>
      <c r="W26" s="116"/>
      <c r="X26" s="116"/>
      <c r="Y26" s="145"/>
      <c r="AA26" s="111"/>
      <c r="AB26" s="111"/>
    </row>
    <row r="27" spans="2:30" s="72" customFormat="1" ht="13.9" customHeight="1">
      <c r="C27" s="102" t="s">
        <v>65</v>
      </c>
      <c r="D27" s="117">
        <f>G27+J27+L27+N27+P27</f>
        <v>6</v>
      </c>
      <c r="E27" s="104">
        <v>7</v>
      </c>
      <c r="F27" s="104"/>
      <c r="G27" s="105">
        <v>0</v>
      </c>
      <c r="H27" s="105"/>
      <c r="I27" s="106">
        <v>9</v>
      </c>
      <c r="J27" s="105">
        <v>2</v>
      </c>
      <c r="K27" s="106">
        <v>22</v>
      </c>
      <c r="L27" s="105">
        <v>2</v>
      </c>
      <c r="M27" s="106">
        <v>22</v>
      </c>
      <c r="N27" s="105">
        <v>2</v>
      </c>
      <c r="O27" s="107"/>
      <c r="P27" s="107"/>
      <c r="V27" s="108">
        <f>AA27/4</f>
        <v>15</v>
      </c>
      <c r="W27" s="108"/>
      <c r="X27" s="108">
        <f>V27/3</f>
        <v>5</v>
      </c>
      <c r="Y27" s="145"/>
      <c r="AA27" s="72">
        <f>E27+I27+K27+M27+O27</f>
        <v>60</v>
      </c>
    </row>
    <row r="28" spans="2:30" s="72" customFormat="1" ht="13.9" customHeight="1" thickBot="1">
      <c r="B28" s="109">
        <v>7</v>
      </c>
      <c r="C28" s="80" t="s">
        <v>98</v>
      </c>
      <c r="D28" s="118">
        <f>G28+J28+L28+N28+P28</f>
        <v>2</v>
      </c>
      <c r="E28" s="104">
        <v>15</v>
      </c>
      <c r="F28" s="104"/>
      <c r="G28" s="105">
        <v>2</v>
      </c>
      <c r="H28" s="105"/>
      <c r="I28" s="106">
        <v>7</v>
      </c>
      <c r="J28" s="105">
        <v>0</v>
      </c>
      <c r="K28" s="106">
        <v>18</v>
      </c>
      <c r="L28" s="105">
        <v>0</v>
      </c>
      <c r="M28" s="106">
        <v>10</v>
      </c>
      <c r="N28" s="105">
        <v>0</v>
      </c>
      <c r="O28" s="107"/>
      <c r="P28" s="107"/>
      <c r="V28" s="108">
        <f>AA28/4</f>
        <v>12.5</v>
      </c>
      <c r="W28" s="108"/>
      <c r="X28" s="108">
        <f>V28/3</f>
        <v>4.166666666666667</v>
      </c>
      <c r="Y28" s="145"/>
      <c r="AA28" s="72">
        <f>E28+I28+K28+M28+O28</f>
        <v>50</v>
      </c>
    </row>
    <row r="29" spans="2:30" s="72" customFormat="1" ht="13.9" customHeight="1" thickBot="1">
      <c r="B29" s="112"/>
      <c r="C29" s="113"/>
      <c r="D29" s="114"/>
      <c r="E29" s="115"/>
      <c r="F29" s="115"/>
      <c r="G29" s="115"/>
      <c r="H29" s="115"/>
      <c r="I29" s="115"/>
      <c r="J29" s="115"/>
      <c r="K29" s="115"/>
      <c r="L29" s="115"/>
      <c r="O29" s="107"/>
      <c r="P29" s="107"/>
      <c r="V29" s="116"/>
      <c r="W29" s="116"/>
      <c r="X29" s="116"/>
      <c r="Y29" s="145"/>
    </row>
    <row r="30" spans="2:30" s="72" customFormat="1" ht="13.9" customHeight="1">
      <c r="C30" s="102" t="s">
        <v>65</v>
      </c>
      <c r="D30" s="117">
        <f>G30+J30+L30+N30+P30</f>
        <v>6</v>
      </c>
      <c r="E30" s="104">
        <v>22</v>
      </c>
      <c r="F30" s="104"/>
      <c r="G30" s="105">
        <v>2</v>
      </c>
      <c r="H30" s="105"/>
      <c r="I30" s="106">
        <v>25</v>
      </c>
      <c r="J30" s="105">
        <v>2</v>
      </c>
      <c r="K30" s="106">
        <v>16</v>
      </c>
      <c r="L30" s="105">
        <v>0</v>
      </c>
      <c r="M30" s="106">
        <v>13</v>
      </c>
      <c r="N30" s="105">
        <v>0</v>
      </c>
      <c r="O30" s="106">
        <v>18</v>
      </c>
      <c r="P30" s="105">
        <v>2</v>
      </c>
      <c r="V30" s="108">
        <f>AA30/5</f>
        <v>18.8</v>
      </c>
      <c r="W30" s="108"/>
      <c r="X30" s="108">
        <f>V30/3</f>
        <v>6.2666666666666666</v>
      </c>
      <c r="Y30" s="145"/>
      <c r="AA30" s="72">
        <f>E30+I30+K30+M30+O30</f>
        <v>94</v>
      </c>
    </row>
    <row r="31" spans="2:30" s="72" customFormat="1" ht="13.9" customHeight="1" thickBot="1">
      <c r="B31" s="109">
        <v>6</v>
      </c>
      <c r="C31" s="80" t="s">
        <v>62</v>
      </c>
      <c r="D31" s="118">
        <f>G31+J31+L31+N31+P31</f>
        <v>4</v>
      </c>
      <c r="E31" s="104">
        <v>14</v>
      </c>
      <c r="F31" s="104"/>
      <c r="G31" s="105">
        <v>0</v>
      </c>
      <c r="H31" s="105"/>
      <c r="I31" s="106">
        <v>18</v>
      </c>
      <c r="J31" s="105">
        <v>0</v>
      </c>
      <c r="K31" s="106">
        <v>17</v>
      </c>
      <c r="L31" s="105">
        <v>2</v>
      </c>
      <c r="M31" s="119">
        <v>19</v>
      </c>
      <c r="N31" s="105">
        <v>2</v>
      </c>
      <c r="O31" s="119">
        <v>13</v>
      </c>
      <c r="P31" s="105">
        <v>0</v>
      </c>
      <c r="V31" s="108">
        <f>AA31/5</f>
        <v>16.2</v>
      </c>
      <c r="W31" s="108"/>
      <c r="X31" s="108">
        <f>V31/3</f>
        <v>5.3999999999999995</v>
      </c>
      <c r="Y31" s="145"/>
      <c r="AA31" s="72">
        <f>E31+I31+K31+M31+O31</f>
        <v>81</v>
      </c>
    </row>
    <row r="32" spans="2:30" s="72" customFormat="1" ht="13.9" customHeight="1" thickBot="1">
      <c r="B32" s="112"/>
      <c r="C32" s="113"/>
      <c r="D32" s="114"/>
      <c r="E32" s="115"/>
      <c r="F32" s="115"/>
      <c r="G32" s="115"/>
      <c r="H32" s="115"/>
      <c r="I32" s="115"/>
      <c r="J32" s="115"/>
      <c r="K32" s="115"/>
      <c r="L32" s="115"/>
      <c r="V32" s="116"/>
      <c r="W32" s="116"/>
      <c r="X32" s="116"/>
      <c r="Y32" s="145"/>
    </row>
    <row r="33" spans="2:27" s="72" customFormat="1" ht="13.5" customHeight="1">
      <c r="B33" s="109">
        <v>5</v>
      </c>
      <c r="C33" s="80" t="s">
        <v>65</v>
      </c>
      <c r="D33" s="117">
        <f>G33+J33+L33+N33+P33</f>
        <v>2</v>
      </c>
      <c r="E33" s="104">
        <v>14</v>
      </c>
      <c r="F33" s="104"/>
      <c r="G33" s="105">
        <v>0</v>
      </c>
      <c r="H33" s="105"/>
      <c r="I33" s="106">
        <v>6</v>
      </c>
      <c r="J33" s="105">
        <v>2</v>
      </c>
      <c r="K33" s="106">
        <v>17</v>
      </c>
      <c r="L33" s="105">
        <v>0</v>
      </c>
      <c r="M33" s="106">
        <v>22</v>
      </c>
      <c r="N33" s="105">
        <v>0</v>
      </c>
      <c r="V33" s="108">
        <f>AA33/4</f>
        <v>14.75</v>
      </c>
      <c r="W33" s="108"/>
      <c r="X33" s="108">
        <f>V33/3</f>
        <v>4.916666666666667</v>
      </c>
      <c r="Y33" s="145"/>
      <c r="AA33" s="72">
        <f>E33+I33+K33+M33+O33</f>
        <v>59</v>
      </c>
    </row>
    <row r="34" spans="2:27" ht="13.5" customHeight="1" thickBot="1">
      <c r="B34" s="112"/>
      <c r="C34" s="120" t="s">
        <v>97</v>
      </c>
      <c r="D34" s="118">
        <f>G34+J34+L34+N34+P34</f>
        <v>6</v>
      </c>
      <c r="E34" s="104">
        <v>16</v>
      </c>
      <c r="F34" s="104"/>
      <c r="G34" s="105">
        <v>2</v>
      </c>
      <c r="H34" s="105"/>
      <c r="I34" s="106">
        <v>0</v>
      </c>
      <c r="J34" s="105">
        <v>0</v>
      </c>
      <c r="K34" s="106">
        <v>22</v>
      </c>
      <c r="L34" s="105">
        <v>2</v>
      </c>
      <c r="M34" s="119">
        <v>28</v>
      </c>
      <c r="N34" s="105">
        <v>2</v>
      </c>
      <c r="O34" s="72"/>
      <c r="P34" s="72"/>
      <c r="Q34" s="72"/>
      <c r="R34" s="72"/>
      <c r="S34" s="72"/>
      <c r="V34" s="108">
        <f>AA34/4</f>
        <v>16.5</v>
      </c>
      <c r="W34" s="108"/>
      <c r="X34" s="108">
        <f>V34/3</f>
        <v>5.5</v>
      </c>
      <c r="Y34" s="145"/>
      <c r="AA34" s="72">
        <f>E34+I34+K34+M34+O34</f>
        <v>66</v>
      </c>
    </row>
    <row r="35" spans="2:27" ht="16.5" thickBot="1">
      <c r="B35" s="112"/>
      <c r="C35" s="113"/>
      <c r="D35" s="114"/>
      <c r="E35" s="115"/>
      <c r="F35" s="115"/>
      <c r="G35" s="115"/>
      <c r="H35" s="115"/>
      <c r="I35" s="115"/>
      <c r="J35" s="115"/>
      <c r="K35" s="115"/>
      <c r="L35" s="115"/>
      <c r="M35" s="72"/>
      <c r="N35" s="72"/>
      <c r="O35" s="72"/>
      <c r="P35" s="72"/>
      <c r="Q35" s="72"/>
      <c r="R35" s="72"/>
      <c r="S35" s="72"/>
      <c r="V35" s="116"/>
      <c r="W35" s="116"/>
      <c r="X35" s="116"/>
      <c r="Y35" s="145"/>
      <c r="AA35" s="72"/>
    </row>
    <row r="36" spans="2:27" ht="15.75">
      <c r="B36" s="109">
        <v>4</v>
      </c>
      <c r="C36" s="121" t="s">
        <v>97</v>
      </c>
      <c r="D36" s="103">
        <f>G36+J36+L36+N36+P36</f>
        <v>0</v>
      </c>
      <c r="E36" s="104">
        <v>12</v>
      </c>
      <c r="F36" s="104"/>
      <c r="G36" s="105">
        <v>0</v>
      </c>
      <c r="H36" s="105"/>
      <c r="I36" s="106">
        <f>6+9+9</f>
        <v>24</v>
      </c>
      <c r="J36" s="105">
        <v>0</v>
      </c>
      <c r="K36" s="106">
        <f>18</f>
        <v>18</v>
      </c>
      <c r="L36" s="105">
        <v>0</v>
      </c>
      <c r="V36" s="108">
        <f>AA36/3</f>
        <v>18</v>
      </c>
      <c r="W36" s="108"/>
      <c r="X36" s="108">
        <f>V36/3</f>
        <v>6</v>
      </c>
      <c r="Y36" s="145"/>
      <c r="AA36" s="72">
        <f>E36+I36+K36+M36+O36</f>
        <v>54</v>
      </c>
    </row>
    <row r="37" spans="2:27" ht="16.5" thickBot="1">
      <c r="B37" s="112"/>
      <c r="C37" s="102" t="s">
        <v>95</v>
      </c>
      <c r="D37" s="110">
        <f>G37+J37+L37+N37+P37</f>
        <v>6</v>
      </c>
      <c r="E37" s="122">
        <v>23</v>
      </c>
      <c r="F37" s="122"/>
      <c r="G37" s="123">
        <v>2</v>
      </c>
      <c r="H37" s="123"/>
      <c r="I37" s="119">
        <f>26</f>
        <v>26</v>
      </c>
      <c r="J37" s="105">
        <v>2</v>
      </c>
      <c r="K37" s="119">
        <f>24</f>
        <v>24</v>
      </c>
      <c r="L37" s="105">
        <v>2</v>
      </c>
      <c r="V37" s="108">
        <f>AA37/3</f>
        <v>24.333333333333332</v>
      </c>
      <c r="W37" s="108"/>
      <c r="X37" s="108">
        <f>V37/3</f>
        <v>8.1111111111111107</v>
      </c>
      <c r="Y37" s="145"/>
      <c r="AA37" s="72">
        <f>E37+I37+K37+M37+O37</f>
        <v>73</v>
      </c>
    </row>
    <row r="38" spans="2:27" ht="16.5" thickBot="1">
      <c r="B38" s="112"/>
      <c r="C38" s="124"/>
      <c r="D38" s="114"/>
      <c r="E38" s="115"/>
      <c r="F38" s="115"/>
      <c r="G38" s="115"/>
      <c r="H38" s="115"/>
      <c r="I38" s="115"/>
      <c r="J38" s="115"/>
      <c r="K38" s="115"/>
      <c r="L38" s="115"/>
      <c r="M38" s="125"/>
      <c r="N38" s="125"/>
      <c r="O38" s="125"/>
      <c r="P38" s="125"/>
      <c r="Q38" s="125"/>
      <c r="R38" s="125"/>
      <c r="V38" s="116"/>
      <c r="W38" s="116"/>
      <c r="X38" s="116"/>
      <c r="Y38" s="145"/>
      <c r="AA38" s="72"/>
    </row>
    <row r="39" spans="2:27" ht="15.75">
      <c r="B39" s="109">
        <v>3</v>
      </c>
      <c r="C39" s="80" t="s">
        <v>95</v>
      </c>
      <c r="D39" s="103">
        <f>G39+J39+L39+N39+P39</f>
        <v>4</v>
      </c>
      <c r="E39" s="104">
        <v>22</v>
      </c>
      <c r="F39" s="104"/>
      <c r="G39" s="105">
        <v>0</v>
      </c>
      <c r="H39" s="105"/>
      <c r="I39" s="82">
        <v>23</v>
      </c>
      <c r="J39" s="105">
        <v>0</v>
      </c>
      <c r="K39" s="106">
        <v>26</v>
      </c>
      <c r="L39" s="105">
        <v>2</v>
      </c>
      <c r="M39" s="119">
        <v>24</v>
      </c>
      <c r="N39" s="123">
        <v>2</v>
      </c>
      <c r="O39" s="119">
        <v>18</v>
      </c>
      <c r="P39" s="123">
        <v>0</v>
      </c>
      <c r="V39" s="108">
        <f>AA39/5</f>
        <v>22.6</v>
      </c>
      <c r="W39" s="108"/>
      <c r="X39" s="108">
        <f>V39/3</f>
        <v>7.5333333333333341</v>
      </c>
      <c r="Y39" s="145"/>
      <c r="AA39" s="72">
        <f>E39+I39+K39+M39+O39</f>
        <v>113</v>
      </c>
    </row>
    <row r="40" spans="2:27" ht="16.5" thickBot="1">
      <c r="C40" s="102" t="s">
        <v>7</v>
      </c>
      <c r="D40" s="110">
        <f>G40+J40+L40+N40+P40</f>
        <v>6</v>
      </c>
      <c r="E40" s="126">
        <v>28</v>
      </c>
      <c r="F40" s="126"/>
      <c r="G40" s="127">
        <v>2</v>
      </c>
      <c r="H40" s="127"/>
      <c r="I40" s="128">
        <v>25</v>
      </c>
      <c r="J40" s="129">
        <v>2</v>
      </c>
      <c r="K40" s="130">
        <v>24</v>
      </c>
      <c r="L40" s="129">
        <v>0</v>
      </c>
      <c r="M40" s="131">
        <v>14</v>
      </c>
      <c r="N40" s="127">
        <v>0</v>
      </c>
      <c r="O40" s="131">
        <v>23</v>
      </c>
      <c r="P40" s="127">
        <v>2</v>
      </c>
      <c r="S40" s="125"/>
      <c r="V40" s="108">
        <f>AA40/5</f>
        <v>22.8</v>
      </c>
      <c r="W40" s="108"/>
      <c r="X40" s="108">
        <f>V40/3</f>
        <v>7.6000000000000005</v>
      </c>
      <c r="Y40" s="145"/>
      <c r="AA40" s="72">
        <f>E40+I40+K40+M40+O40</f>
        <v>114</v>
      </c>
    </row>
    <row r="41" spans="2:27" ht="16.5" thickBot="1">
      <c r="B41" s="112"/>
      <c r="C41" s="124"/>
      <c r="D41" s="114"/>
      <c r="E41" s="115"/>
      <c r="F41" s="115"/>
      <c r="G41" s="115"/>
      <c r="H41" s="115"/>
      <c r="I41" s="115"/>
      <c r="J41" s="115"/>
      <c r="K41" s="115"/>
      <c r="L41" s="115"/>
      <c r="M41" s="132"/>
      <c r="N41" s="132"/>
      <c r="O41" s="132"/>
      <c r="P41" s="132"/>
      <c r="V41" s="116"/>
      <c r="W41" s="116"/>
      <c r="X41" s="116"/>
      <c r="Y41" s="145"/>
      <c r="AA41" s="72"/>
    </row>
    <row r="42" spans="2:27" ht="15.75">
      <c r="B42" s="109">
        <v>2</v>
      </c>
      <c r="C42" s="80" t="s">
        <v>7</v>
      </c>
      <c r="D42" s="103">
        <f>G42+J42+L42+N42+P42</f>
        <v>2</v>
      </c>
      <c r="E42" s="133">
        <v>27</v>
      </c>
      <c r="F42" s="133"/>
      <c r="G42" s="134">
        <v>2</v>
      </c>
      <c r="H42" s="134"/>
      <c r="I42" s="135">
        <v>21</v>
      </c>
      <c r="J42" s="136">
        <v>0</v>
      </c>
      <c r="K42" s="135">
        <v>24</v>
      </c>
      <c r="L42" s="136">
        <v>0</v>
      </c>
      <c r="M42" s="119">
        <v>24</v>
      </c>
      <c r="N42" s="105">
        <v>0</v>
      </c>
      <c r="O42" s="125"/>
      <c r="P42" s="125"/>
      <c r="V42" s="108">
        <f>AA42/4</f>
        <v>24</v>
      </c>
      <c r="W42" s="108"/>
      <c r="X42" s="108">
        <f>V42/3</f>
        <v>8</v>
      </c>
      <c r="Y42" s="145"/>
      <c r="AA42" s="72">
        <f>E42+I42+K42+M42+O42</f>
        <v>96</v>
      </c>
    </row>
    <row r="43" spans="2:27" ht="16.5" thickBot="1">
      <c r="B43" s="112"/>
      <c r="C43" s="102" t="s">
        <v>91</v>
      </c>
      <c r="D43" s="110">
        <f>G43+J43+L43+N43+P43</f>
        <v>6</v>
      </c>
      <c r="E43" s="122">
        <v>24</v>
      </c>
      <c r="F43" s="122"/>
      <c r="G43" s="123">
        <v>0</v>
      </c>
      <c r="H43" s="123"/>
      <c r="I43" s="119">
        <v>29</v>
      </c>
      <c r="J43" s="105">
        <v>2</v>
      </c>
      <c r="K43" s="119">
        <v>28</v>
      </c>
      <c r="L43" s="123">
        <v>2</v>
      </c>
      <c r="M43" s="119">
        <v>26</v>
      </c>
      <c r="N43" s="105">
        <v>2</v>
      </c>
      <c r="O43" s="125"/>
      <c r="P43" s="125"/>
      <c r="V43" s="108">
        <f>AA43/4</f>
        <v>26.75</v>
      </c>
      <c r="W43" s="108"/>
      <c r="X43" s="108">
        <f>V43/3</f>
        <v>8.9166666666666661</v>
      </c>
      <c r="Y43" s="145"/>
      <c r="AA43" s="72">
        <f>E43+I43+K43+M43+O43</f>
        <v>107</v>
      </c>
    </row>
    <row r="44" spans="2:27" ht="15.75">
      <c r="B44" s="112"/>
      <c r="C44" s="124"/>
      <c r="AA44" s="72"/>
    </row>
    <row r="45" spans="2:27" ht="15">
      <c r="B45" s="137">
        <v>1</v>
      </c>
      <c r="C45" s="80" t="s">
        <v>91</v>
      </c>
    </row>
    <row r="46" spans="2:27" ht="15">
      <c r="B46" s="112"/>
    </row>
    <row r="48" spans="2:27">
      <c r="Z48" s="138"/>
    </row>
    <row r="49" spans="26:26">
      <c r="Z49" s="138"/>
    </row>
    <row r="50" spans="26:26">
      <c r="Z50" s="138"/>
    </row>
    <row r="51" spans="26:26">
      <c r="Z51" s="138"/>
    </row>
    <row r="52" spans="26:26">
      <c r="Z52" s="138"/>
    </row>
    <row r="53" spans="26:26">
      <c r="Z53" s="138"/>
    </row>
    <row r="54" spans="26:26">
      <c r="Z54" s="138"/>
    </row>
    <row r="55" spans="26:26">
      <c r="Z55" s="138"/>
    </row>
    <row r="56" spans="26:26">
      <c r="Z56" s="138"/>
    </row>
    <row r="57" spans="26:26">
      <c r="Z57" s="138"/>
    </row>
  </sheetData>
  <sheetProtection selectLockedCells="1" selectUnlockedCells="1"/>
  <mergeCells count="33">
    <mergeCell ref="B16:AD16"/>
    <mergeCell ref="B17:AD17"/>
    <mergeCell ref="B18:AD18"/>
    <mergeCell ref="V21:V23"/>
    <mergeCell ref="X21:X23"/>
    <mergeCell ref="AD2:AD3"/>
    <mergeCell ref="AF2:AF3"/>
    <mergeCell ref="AG2:AG3"/>
    <mergeCell ref="B13:AD13"/>
    <mergeCell ref="B14:AD14"/>
    <mergeCell ref="B15:AD15"/>
    <mergeCell ref="R2:R3"/>
    <mergeCell ref="S2:S3"/>
    <mergeCell ref="T2:T3"/>
    <mergeCell ref="AA2:AA3"/>
    <mergeCell ref="AB2:AB3"/>
    <mergeCell ref="AC2:AC3"/>
    <mergeCell ref="L2:L3"/>
    <mergeCell ref="M2:M3"/>
    <mergeCell ref="N2:N3"/>
    <mergeCell ref="O2:O3"/>
    <mergeCell ref="P2:P3"/>
    <mergeCell ref="Q2:Q3"/>
    <mergeCell ref="V1:V3"/>
    <mergeCell ref="X1:X3"/>
    <mergeCell ref="B2:B3"/>
    <mergeCell ref="C2:C3"/>
    <mergeCell ref="D2:D3"/>
    <mergeCell ref="E2:E3"/>
    <mergeCell ref="G2:G3"/>
    <mergeCell ref="I2:I3"/>
    <mergeCell ref="J2:J3"/>
    <mergeCell ref="K2:K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I53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5" max="5" width="4.85546875" hidden="1" customWidth="1"/>
    <col min="7" max="7" width="9.140625" hidden="1" customWidth="1"/>
    <col min="8" max="16" width="6.5703125" bestFit="1" customWidth="1"/>
    <col min="17" max="20" width="6.5703125" customWidth="1"/>
    <col min="21" max="21" width="6.5703125" hidden="1" customWidth="1"/>
    <col min="27" max="27" width="9.140625" hidden="1" customWidth="1"/>
    <col min="30" max="30" width="14" customWidth="1"/>
    <col min="31" max="31" width="5.7109375" customWidth="1"/>
    <col min="32" max="32" width="13.7109375" customWidth="1"/>
    <col min="33" max="33" width="4.5703125" customWidth="1"/>
    <col min="34" max="34" width="7.140625" customWidth="1"/>
    <col min="35" max="35" width="4.85546875" customWidth="1"/>
  </cols>
  <sheetData>
    <row r="1" spans="1:35" ht="14.45" customHeight="1">
      <c r="A1" s="54" t="s">
        <v>0</v>
      </c>
      <c r="B1" s="54" t="s">
        <v>1</v>
      </c>
      <c r="C1" s="54" t="s">
        <v>2</v>
      </c>
      <c r="D1" s="55" t="s">
        <v>3</v>
      </c>
      <c r="E1" s="44"/>
      <c r="F1" s="57" t="s">
        <v>4</v>
      </c>
      <c r="G1" s="46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3">
        <v>6</v>
      </c>
      <c r="N1" s="53">
        <v>7</v>
      </c>
      <c r="O1" s="53">
        <v>8</v>
      </c>
      <c r="P1" s="53">
        <v>9</v>
      </c>
      <c r="Q1" s="53">
        <v>10</v>
      </c>
      <c r="R1" s="53">
        <v>11</v>
      </c>
      <c r="S1" s="53">
        <v>12</v>
      </c>
      <c r="T1" s="53">
        <v>13</v>
      </c>
      <c r="U1" s="41"/>
      <c r="V1" s="51"/>
      <c r="W1" s="51"/>
      <c r="X1" s="51"/>
      <c r="Y1" s="51"/>
      <c r="Z1" s="51"/>
      <c r="AA1" s="48"/>
      <c r="AB1" s="22" t="s">
        <v>32</v>
      </c>
      <c r="AC1" s="22" t="s">
        <v>31</v>
      </c>
      <c r="AD1" s="52" t="s">
        <v>23</v>
      </c>
      <c r="AE1" s="52"/>
      <c r="AF1" s="52"/>
      <c r="AG1" s="52"/>
      <c r="AH1" s="20" t="s">
        <v>26</v>
      </c>
      <c r="AI1" s="42">
        <v>650</v>
      </c>
    </row>
    <row r="2" spans="1:35">
      <c r="A2" s="54"/>
      <c r="B2" s="54"/>
      <c r="C2" s="54"/>
      <c r="D2" s="56"/>
      <c r="E2" s="45"/>
      <c r="F2" s="57"/>
      <c r="G2" s="46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43"/>
      <c r="V2" s="43">
        <v>0</v>
      </c>
      <c r="W2" s="43">
        <v>1</v>
      </c>
      <c r="X2" s="32">
        <v>2</v>
      </c>
      <c r="Y2" s="33">
        <v>3</v>
      </c>
      <c r="Z2" s="33">
        <v>4</v>
      </c>
      <c r="AA2" s="49"/>
      <c r="AD2" t="s">
        <v>24</v>
      </c>
      <c r="AE2" s="7" t="s">
        <v>29</v>
      </c>
      <c r="AF2" t="s">
        <v>22</v>
      </c>
      <c r="AG2" s="7" t="s">
        <v>29</v>
      </c>
      <c r="AH2" t="s">
        <v>25</v>
      </c>
      <c r="AI2" s="7" t="s">
        <v>29</v>
      </c>
    </row>
    <row r="3" spans="1:35">
      <c r="A3" s="9">
        <v>1</v>
      </c>
      <c r="B3" s="15" t="s">
        <v>28</v>
      </c>
      <c r="C3" s="10" t="s">
        <v>5</v>
      </c>
      <c r="D3" s="16" t="s">
        <v>6</v>
      </c>
      <c r="E3" s="16" t="s">
        <v>85</v>
      </c>
      <c r="F3" s="13">
        <f t="shared" ref="F3:F16" si="0">SUM(H3:T3)</f>
        <v>591</v>
      </c>
      <c r="G3" s="13" t="s">
        <v>84</v>
      </c>
      <c r="H3" s="17">
        <v>45</v>
      </c>
      <c r="I3" s="17">
        <v>49</v>
      </c>
      <c r="J3" s="17">
        <v>46</v>
      </c>
      <c r="K3" s="17">
        <v>49</v>
      </c>
      <c r="L3" s="17">
        <v>43</v>
      </c>
      <c r="M3" s="17">
        <v>45</v>
      </c>
      <c r="N3" s="17">
        <v>48</v>
      </c>
      <c r="O3" s="17">
        <v>46</v>
      </c>
      <c r="P3" s="17">
        <v>43</v>
      </c>
      <c r="Q3" s="17">
        <v>42</v>
      </c>
      <c r="R3" s="17">
        <v>41</v>
      </c>
      <c r="S3" s="17">
        <v>47</v>
      </c>
      <c r="T3" s="17">
        <f>SUM(V3:Z3)</f>
        <v>47</v>
      </c>
      <c r="U3" s="17" t="s">
        <v>83</v>
      </c>
      <c r="V3" s="17">
        <v>9</v>
      </c>
      <c r="W3" s="17">
        <v>9</v>
      </c>
      <c r="X3" s="17">
        <v>10</v>
      </c>
      <c r="Y3" s="17">
        <v>10</v>
      </c>
      <c r="Z3" s="17">
        <v>9</v>
      </c>
      <c r="AA3" s="50" t="s">
        <v>82</v>
      </c>
      <c r="AB3" s="24">
        <f t="shared" ref="AB3:AB16" si="1">F3/13</f>
        <v>45.46153846153846</v>
      </c>
      <c r="AC3" s="24">
        <f t="shared" ref="AC3:AC16" si="2">AB3/5</f>
        <v>9.092307692307692</v>
      </c>
      <c r="AH3">
        <f t="shared" ref="AH3:AH7" si="3">F3-$AI$1</f>
        <v>-59</v>
      </c>
      <c r="AI3" s="19">
        <f t="shared" ref="AI3:AI7" si="4">F3/$AI$1</f>
        <v>0.90923076923076918</v>
      </c>
    </row>
    <row r="4" spans="1:35">
      <c r="A4" s="9">
        <v>2</v>
      </c>
      <c r="B4" s="11" t="s">
        <v>10</v>
      </c>
      <c r="C4" s="12" t="s">
        <v>5</v>
      </c>
      <c r="D4" s="12" t="s">
        <v>8</v>
      </c>
      <c r="E4" s="16" t="s">
        <v>85</v>
      </c>
      <c r="F4" s="13">
        <f t="shared" si="0"/>
        <v>473</v>
      </c>
      <c r="G4" s="13" t="s">
        <v>84</v>
      </c>
      <c r="H4" s="18">
        <v>48</v>
      </c>
      <c r="I4" s="18">
        <v>43</v>
      </c>
      <c r="J4" s="18">
        <v>42</v>
      </c>
      <c r="K4" s="18">
        <v>38</v>
      </c>
      <c r="L4" s="14">
        <v>39</v>
      </c>
      <c r="M4" s="14">
        <v>31</v>
      </c>
      <c r="N4" s="14">
        <v>32</v>
      </c>
      <c r="O4" s="14">
        <v>40</v>
      </c>
      <c r="P4" s="14">
        <v>34</v>
      </c>
      <c r="Q4" s="14">
        <v>27</v>
      </c>
      <c r="R4" s="14">
        <v>31</v>
      </c>
      <c r="S4" s="14">
        <v>30</v>
      </c>
      <c r="T4" s="14">
        <f t="shared" ref="T4:T16" si="5">SUM(V4:Z4)</f>
        <v>38</v>
      </c>
      <c r="U4" s="17" t="s">
        <v>83</v>
      </c>
      <c r="V4" s="14">
        <v>9</v>
      </c>
      <c r="W4" s="14">
        <v>8</v>
      </c>
      <c r="X4" s="14">
        <v>3</v>
      </c>
      <c r="Y4" s="14">
        <v>9</v>
      </c>
      <c r="Z4" s="14">
        <v>9</v>
      </c>
      <c r="AA4" s="50" t="s">
        <v>82</v>
      </c>
      <c r="AB4" s="24">
        <f t="shared" si="1"/>
        <v>36.384615384615387</v>
      </c>
      <c r="AC4" s="24">
        <f t="shared" si="2"/>
        <v>7.2769230769230777</v>
      </c>
      <c r="AD4">
        <f>F3-F4</f>
        <v>118</v>
      </c>
      <c r="AE4" s="19">
        <f t="shared" ref="AE4:AE7" si="6">F4/F3</f>
        <v>0.80033840947546531</v>
      </c>
      <c r="AF4">
        <f t="shared" ref="AF4:AF7" si="7">F4-F$3</f>
        <v>-118</v>
      </c>
      <c r="AG4" s="19">
        <f t="shared" ref="AG4:AG7" si="8">F4/F$3</f>
        <v>0.80033840947546531</v>
      </c>
      <c r="AH4">
        <f t="shared" si="3"/>
        <v>-177</v>
      </c>
      <c r="AI4" s="19">
        <f t="shared" si="4"/>
        <v>0.72769230769230764</v>
      </c>
    </row>
    <row r="5" spans="1:35">
      <c r="A5" s="9">
        <v>3</v>
      </c>
      <c r="B5" s="11" t="s">
        <v>27</v>
      </c>
      <c r="C5" s="10" t="s">
        <v>5</v>
      </c>
      <c r="D5" s="16" t="s">
        <v>9</v>
      </c>
      <c r="E5" s="16" t="s">
        <v>85</v>
      </c>
      <c r="F5" s="13">
        <f t="shared" si="0"/>
        <v>465</v>
      </c>
      <c r="G5" s="13" t="s">
        <v>84</v>
      </c>
      <c r="H5" s="17">
        <v>35</v>
      </c>
      <c r="I5" s="17">
        <v>37</v>
      </c>
      <c r="J5" s="17">
        <v>35</v>
      </c>
      <c r="K5" s="17">
        <v>40</v>
      </c>
      <c r="L5" s="17">
        <v>39</v>
      </c>
      <c r="M5" s="17">
        <v>29</v>
      </c>
      <c r="N5" s="17">
        <v>35</v>
      </c>
      <c r="O5" s="17">
        <v>34</v>
      </c>
      <c r="P5" s="17">
        <v>35</v>
      </c>
      <c r="Q5" s="17">
        <v>31</v>
      </c>
      <c r="R5" s="17">
        <v>38</v>
      </c>
      <c r="S5" s="17">
        <v>33</v>
      </c>
      <c r="T5" s="17">
        <f t="shared" si="5"/>
        <v>44</v>
      </c>
      <c r="U5" s="17" t="s">
        <v>83</v>
      </c>
      <c r="V5" s="17">
        <v>9</v>
      </c>
      <c r="W5" s="17">
        <v>8</v>
      </c>
      <c r="X5" s="17">
        <v>8</v>
      </c>
      <c r="Y5" s="17">
        <v>10</v>
      </c>
      <c r="Z5" s="17">
        <v>9</v>
      </c>
      <c r="AA5" s="50" t="s">
        <v>82</v>
      </c>
      <c r="AB5" s="24">
        <f t="shared" si="1"/>
        <v>35.769230769230766</v>
      </c>
      <c r="AC5" s="24">
        <f t="shared" si="2"/>
        <v>7.1538461538461533</v>
      </c>
      <c r="AD5">
        <f t="shared" ref="AD5:AD10" si="9">F4-F5</f>
        <v>8</v>
      </c>
      <c r="AE5" s="19">
        <f t="shared" si="6"/>
        <v>0.9830866807610994</v>
      </c>
      <c r="AF5">
        <f t="shared" si="7"/>
        <v>-126</v>
      </c>
      <c r="AG5" s="19">
        <f t="shared" si="8"/>
        <v>0.78680203045685282</v>
      </c>
      <c r="AH5">
        <f t="shared" si="3"/>
        <v>-185</v>
      </c>
      <c r="AI5" s="19">
        <f t="shared" si="4"/>
        <v>0.7153846153846154</v>
      </c>
    </row>
    <row r="6" spans="1:35">
      <c r="A6" s="9">
        <v>4</v>
      </c>
      <c r="B6" s="11" t="s">
        <v>7</v>
      </c>
      <c r="C6" s="10" t="s">
        <v>5</v>
      </c>
      <c r="D6" s="16" t="s">
        <v>6</v>
      </c>
      <c r="E6" s="16" t="s">
        <v>85</v>
      </c>
      <c r="F6" s="13">
        <f t="shared" si="0"/>
        <v>463</v>
      </c>
      <c r="G6" s="13" t="s">
        <v>84</v>
      </c>
      <c r="H6" s="14">
        <v>40</v>
      </c>
      <c r="I6" s="14">
        <v>38</v>
      </c>
      <c r="J6" s="14">
        <v>40</v>
      </c>
      <c r="K6" s="14">
        <v>40</v>
      </c>
      <c r="L6" s="14">
        <v>32</v>
      </c>
      <c r="M6" s="14">
        <v>39</v>
      </c>
      <c r="N6" s="14">
        <v>36</v>
      </c>
      <c r="O6" s="14">
        <v>40</v>
      </c>
      <c r="P6" s="14">
        <v>35</v>
      </c>
      <c r="Q6" s="14">
        <v>31</v>
      </c>
      <c r="R6" s="14">
        <v>31</v>
      </c>
      <c r="S6" s="14">
        <v>20</v>
      </c>
      <c r="T6" s="14">
        <f t="shared" si="5"/>
        <v>41</v>
      </c>
      <c r="U6" s="17" t="s">
        <v>83</v>
      </c>
      <c r="V6" s="14">
        <v>7</v>
      </c>
      <c r="W6" s="14">
        <v>8</v>
      </c>
      <c r="X6" s="14">
        <v>8</v>
      </c>
      <c r="Y6" s="14">
        <v>9</v>
      </c>
      <c r="Z6" s="14">
        <v>9</v>
      </c>
      <c r="AA6" s="50" t="s">
        <v>82</v>
      </c>
      <c r="AB6" s="24">
        <f t="shared" si="1"/>
        <v>35.615384615384613</v>
      </c>
      <c r="AC6" s="24">
        <f t="shared" si="2"/>
        <v>7.1230769230769226</v>
      </c>
      <c r="AD6">
        <f t="shared" si="9"/>
        <v>2</v>
      </c>
      <c r="AE6" s="19">
        <f t="shared" si="6"/>
        <v>0.99569892473118282</v>
      </c>
      <c r="AF6">
        <f t="shared" si="7"/>
        <v>-128</v>
      </c>
      <c r="AG6" s="19">
        <f t="shared" si="8"/>
        <v>0.78341793570219964</v>
      </c>
      <c r="AH6">
        <f t="shared" si="3"/>
        <v>-187</v>
      </c>
      <c r="AI6" s="19">
        <f t="shared" si="4"/>
        <v>0.71230769230769231</v>
      </c>
    </row>
    <row r="7" spans="1:35">
      <c r="A7" s="9">
        <v>5</v>
      </c>
      <c r="B7" s="11" t="s">
        <v>38</v>
      </c>
      <c r="C7" s="12" t="s">
        <v>5</v>
      </c>
      <c r="D7" s="12" t="s">
        <v>50</v>
      </c>
      <c r="E7" s="16" t="s">
        <v>85</v>
      </c>
      <c r="F7" s="13">
        <f t="shared" si="0"/>
        <v>451</v>
      </c>
      <c r="G7" s="13" t="s">
        <v>84</v>
      </c>
      <c r="H7" s="17">
        <v>40</v>
      </c>
      <c r="I7" s="17">
        <v>37</v>
      </c>
      <c r="J7" s="17">
        <v>39</v>
      </c>
      <c r="K7" s="17">
        <v>36</v>
      </c>
      <c r="L7" s="17">
        <v>33</v>
      </c>
      <c r="M7" s="17">
        <v>41</v>
      </c>
      <c r="N7" s="17">
        <v>40</v>
      </c>
      <c r="O7" s="17">
        <v>21</v>
      </c>
      <c r="P7" s="17">
        <v>28</v>
      </c>
      <c r="Q7" s="17">
        <v>37</v>
      </c>
      <c r="R7" s="17">
        <v>29</v>
      </c>
      <c r="S7" s="17">
        <v>27</v>
      </c>
      <c r="T7" s="17">
        <f t="shared" si="5"/>
        <v>43</v>
      </c>
      <c r="U7" s="17" t="s">
        <v>83</v>
      </c>
      <c r="V7" s="17">
        <v>9</v>
      </c>
      <c r="W7" s="17">
        <v>8</v>
      </c>
      <c r="X7" s="17">
        <v>9</v>
      </c>
      <c r="Y7" s="17">
        <v>8</v>
      </c>
      <c r="Z7" s="17">
        <v>9</v>
      </c>
      <c r="AA7" s="50" t="s">
        <v>82</v>
      </c>
      <c r="AB7" s="24">
        <f t="shared" si="1"/>
        <v>34.692307692307693</v>
      </c>
      <c r="AC7" s="24">
        <f t="shared" si="2"/>
        <v>6.9384615384615387</v>
      </c>
      <c r="AD7">
        <f t="shared" si="9"/>
        <v>12</v>
      </c>
      <c r="AE7" s="19">
        <f t="shared" si="6"/>
        <v>0.97408207343412523</v>
      </c>
      <c r="AF7">
        <f t="shared" si="7"/>
        <v>-140</v>
      </c>
      <c r="AG7" s="19">
        <f t="shared" si="8"/>
        <v>0.76311336717428091</v>
      </c>
      <c r="AH7">
        <f t="shared" si="3"/>
        <v>-199</v>
      </c>
      <c r="AI7" s="19">
        <f t="shared" si="4"/>
        <v>0.69384615384615389</v>
      </c>
    </row>
    <row r="8" spans="1:35">
      <c r="A8" s="9">
        <v>6</v>
      </c>
      <c r="B8" s="11" t="s">
        <v>78</v>
      </c>
      <c r="C8" s="12" t="s">
        <v>79</v>
      </c>
      <c r="D8" s="12" t="s">
        <v>6</v>
      </c>
      <c r="E8" s="16" t="s">
        <v>85</v>
      </c>
      <c r="F8" s="13">
        <f t="shared" si="0"/>
        <v>427</v>
      </c>
      <c r="G8" s="13" t="s">
        <v>84</v>
      </c>
      <c r="H8" s="18">
        <v>32</v>
      </c>
      <c r="I8" s="18">
        <v>39</v>
      </c>
      <c r="J8" s="18">
        <v>42</v>
      </c>
      <c r="K8" s="18">
        <v>36</v>
      </c>
      <c r="L8" s="18">
        <v>36</v>
      </c>
      <c r="M8" s="18">
        <v>36</v>
      </c>
      <c r="N8" s="18">
        <v>32</v>
      </c>
      <c r="O8" s="18">
        <v>34</v>
      </c>
      <c r="P8" s="18">
        <v>32</v>
      </c>
      <c r="Q8" s="18">
        <v>22</v>
      </c>
      <c r="R8" s="18">
        <v>21</v>
      </c>
      <c r="S8" s="18">
        <v>29</v>
      </c>
      <c r="T8" s="18">
        <f t="shared" si="5"/>
        <v>36</v>
      </c>
      <c r="U8" s="17" t="s">
        <v>83</v>
      </c>
      <c r="V8" s="18">
        <v>6</v>
      </c>
      <c r="W8" s="18">
        <v>9</v>
      </c>
      <c r="X8" s="18">
        <v>5</v>
      </c>
      <c r="Y8" s="18">
        <v>10</v>
      </c>
      <c r="Z8" s="18">
        <v>6</v>
      </c>
      <c r="AA8" s="50" t="s">
        <v>82</v>
      </c>
      <c r="AB8" s="24">
        <f t="shared" si="1"/>
        <v>32.846153846153847</v>
      </c>
      <c r="AC8" s="24">
        <f t="shared" si="2"/>
        <v>6.569230769230769</v>
      </c>
      <c r="AD8">
        <f t="shared" si="9"/>
        <v>24</v>
      </c>
      <c r="AE8" s="19">
        <f>F8/F7</f>
        <v>0.94678492239467849</v>
      </c>
      <c r="AF8">
        <f>F8-F$3</f>
        <v>-164</v>
      </c>
      <c r="AG8" s="19">
        <f>F8/F$3</f>
        <v>0.72250423011844334</v>
      </c>
      <c r="AH8">
        <f>F8-$AI$1</f>
        <v>-223</v>
      </c>
      <c r="AI8" s="19">
        <f>F8/$AI$1</f>
        <v>0.65692307692307694</v>
      </c>
    </row>
    <row r="9" spans="1:35">
      <c r="A9" s="9">
        <v>7</v>
      </c>
      <c r="B9" s="11" t="s">
        <v>77</v>
      </c>
      <c r="C9" s="12" t="s">
        <v>5</v>
      </c>
      <c r="D9" s="12" t="s">
        <v>8</v>
      </c>
      <c r="E9" s="16" t="s">
        <v>85</v>
      </c>
      <c r="F9" s="13">
        <f t="shared" si="0"/>
        <v>416</v>
      </c>
      <c r="G9" s="13" t="s">
        <v>84</v>
      </c>
      <c r="H9" s="17">
        <v>37</v>
      </c>
      <c r="I9" s="17">
        <v>34</v>
      </c>
      <c r="J9" s="17">
        <v>35</v>
      </c>
      <c r="K9" s="17">
        <v>43</v>
      </c>
      <c r="L9" s="17">
        <v>34</v>
      </c>
      <c r="M9" s="17">
        <v>29</v>
      </c>
      <c r="N9" s="17">
        <v>37</v>
      </c>
      <c r="O9" s="17">
        <v>33</v>
      </c>
      <c r="P9" s="17">
        <v>26</v>
      </c>
      <c r="Q9" s="17">
        <v>26</v>
      </c>
      <c r="R9" s="17">
        <v>21</v>
      </c>
      <c r="S9" s="17">
        <v>30</v>
      </c>
      <c r="T9" s="17">
        <f t="shared" si="5"/>
        <v>31</v>
      </c>
      <c r="U9" s="17" t="s">
        <v>83</v>
      </c>
      <c r="V9" s="17">
        <v>5</v>
      </c>
      <c r="W9" s="17">
        <v>4</v>
      </c>
      <c r="X9" s="17">
        <v>5</v>
      </c>
      <c r="Y9" s="17">
        <v>9</v>
      </c>
      <c r="Z9" s="17">
        <v>8</v>
      </c>
      <c r="AA9" s="50" t="s">
        <v>82</v>
      </c>
      <c r="AB9" s="24">
        <f t="shared" si="1"/>
        <v>32</v>
      </c>
      <c r="AC9" s="24">
        <f t="shared" si="2"/>
        <v>6.4</v>
      </c>
      <c r="AD9">
        <f t="shared" si="9"/>
        <v>11</v>
      </c>
      <c r="AE9" s="19">
        <f t="shared" ref="AE9:AE10" si="10">F9/F8</f>
        <v>0.97423887587822011</v>
      </c>
      <c r="AF9">
        <f t="shared" ref="AF9:AF10" si="11">F9-F$3</f>
        <v>-175</v>
      </c>
      <c r="AG9" s="19">
        <f t="shared" ref="AG9:AG10" si="12">F9/F$3</f>
        <v>0.70389170896785114</v>
      </c>
      <c r="AH9">
        <f t="shared" ref="AH9:AH10" si="13">F9-$AI$1</f>
        <v>-234</v>
      </c>
      <c r="AI9" s="19">
        <f t="shared" ref="AI9:AI10" si="14">F9/$AI$1</f>
        <v>0.64</v>
      </c>
    </row>
    <row r="10" spans="1:35">
      <c r="A10" s="9">
        <v>8</v>
      </c>
      <c r="B10" s="11" t="s">
        <v>75</v>
      </c>
      <c r="C10" s="12" t="s">
        <v>5</v>
      </c>
      <c r="D10" s="12" t="s">
        <v>6</v>
      </c>
      <c r="E10" s="16" t="s">
        <v>85</v>
      </c>
      <c r="F10" s="13">
        <f t="shared" si="0"/>
        <v>409</v>
      </c>
      <c r="G10" s="13" t="s">
        <v>84</v>
      </c>
      <c r="H10" s="18">
        <v>40</v>
      </c>
      <c r="I10" s="18">
        <v>36</v>
      </c>
      <c r="J10" s="18">
        <v>29</v>
      </c>
      <c r="K10" s="18">
        <v>39</v>
      </c>
      <c r="L10" s="14">
        <v>32</v>
      </c>
      <c r="M10" s="14">
        <v>37</v>
      </c>
      <c r="N10" s="14">
        <v>27</v>
      </c>
      <c r="O10" s="14">
        <v>19</v>
      </c>
      <c r="P10" s="14">
        <v>34</v>
      </c>
      <c r="Q10" s="14">
        <v>23</v>
      </c>
      <c r="R10" s="14">
        <v>27</v>
      </c>
      <c r="S10" s="14">
        <v>25</v>
      </c>
      <c r="T10" s="14">
        <f t="shared" si="5"/>
        <v>41</v>
      </c>
      <c r="U10" s="17" t="s">
        <v>83</v>
      </c>
      <c r="V10" s="14">
        <v>9</v>
      </c>
      <c r="W10" s="14">
        <v>10</v>
      </c>
      <c r="X10" s="14">
        <v>8</v>
      </c>
      <c r="Y10" s="14">
        <v>5</v>
      </c>
      <c r="Z10" s="14">
        <v>9</v>
      </c>
      <c r="AA10" s="50" t="s">
        <v>82</v>
      </c>
      <c r="AB10" s="24">
        <f t="shared" si="1"/>
        <v>31.46153846153846</v>
      </c>
      <c r="AC10" s="24">
        <f t="shared" si="2"/>
        <v>6.2923076923076922</v>
      </c>
      <c r="AD10">
        <f t="shared" si="9"/>
        <v>7</v>
      </c>
      <c r="AE10" s="19">
        <f t="shared" si="10"/>
        <v>0.98317307692307687</v>
      </c>
      <c r="AF10">
        <f t="shared" si="11"/>
        <v>-182</v>
      </c>
      <c r="AG10" s="19">
        <f t="shared" si="12"/>
        <v>0.69204737732656518</v>
      </c>
      <c r="AH10">
        <f t="shared" si="13"/>
        <v>-241</v>
      </c>
      <c r="AI10" s="19">
        <f t="shared" si="14"/>
        <v>0.62923076923076926</v>
      </c>
    </row>
    <row r="11" spans="1:35">
      <c r="A11" s="9">
        <v>9</v>
      </c>
      <c r="B11" s="11" t="s">
        <v>53</v>
      </c>
      <c r="C11" s="12" t="s">
        <v>5</v>
      </c>
      <c r="D11" s="12" t="s">
        <v>6</v>
      </c>
      <c r="E11" s="16" t="s">
        <v>85</v>
      </c>
      <c r="F11" s="13">
        <f t="shared" si="0"/>
        <v>362</v>
      </c>
      <c r="G11" s="13" t="s">
        <v>84</v>
      </c>
      <c r="H11" s="17">
        <v>36</v>
      </c>
      <c r="I11" s="17">
        <v>27</v>
      </c>
      <c r="J11" s="17">
        <v>35</v>
      </c>
      <c r="K11" s="17">
        <v>33</v>
      </c>
      <c r="L11" s="17">
        <v>29</v>
      </c>
      <c r="M11" s="17">
        <v>21</v>
      </c>
      <c r="N11" s="17">
        <v>36</v>
      </c>
      <c r="O11" s="17">
        <v>27</v>
      </c>
      <c r="P11" s="17">
        <v>32</v>
      </c>
      <c r="Q11" s="17">
        <v>31</v>
      </c>
      <c r="R11" s="17">
        <v>16</v>
      </c>
      <c r="S11" s="17">
        <v>26</v>
      </c>
      <c r="T11" s="17">
        <f t="shared" si="5"/>
        <v>13</v>
      </c>
      <c r="U11" s="17" t="s">
        <v>83</v>
      </c>
      <c r="V11" s="17">
        <v>9</v>
      </c>
      <c r="W11" s="17">
        <v>2</v>
      </c>
      <c r="X11" s="17">
        <v>2</v>
      </c>
      <c r="Y11" s="17"/>
      <c r="Z11" s="17"/>
      <c r="AA11" s="50" t="s">
        <v>82</v>
      </c>
      <c r="AB11" s="24">
        <f t="shared" si="1"/>
        <v>27.846153846153847</v>
      </c>
      <c r="AC11" s="24">
        <f t="shared" si="2"/>
        <v>5.569230769230769</v>
      </c>
      <c r="AD11">
        <f>F10-F11</f>
        <v>47</v>
      </c>
      <c r="AE11" s="19">
        <f>F11/F10</f>
        <v>0.88508557457212711</v>
      </c>
      <c r="AF11">
        <f>F11-F$3</f>
        <v>-229</v>
      </c>
      <c r="AG11" s="19">
        <f>F11/F$3</f>
        <v>0.61252115059221657</v>
      </c>
      <c r="AH11">
        <f>F11-$AI$1</f>
        <v>-288</v>
      </c>
      <c r="AI11" s="19">
        <f>F11/$AI$1</f>
        <v>0.55692307692307697</v>
      </c>
    </row>
    <row r="12" spans="1:35">
      <c r="A12" s="9">
        <v>10</v>
      </c>
      <c r="B12" s="11" t="s">
        <v>68</v>
      </c>
      <c r="C12" s="12" t="s">
        <v>76</v>
      </c>
      <c r="D12" s="12" t="s">
        <v>8</v>
      </c>
      <c r="E12" s="16" t="s">
        <v>85</v>
      </c>
      <c r="F12" s="13">
        <f t="shared" si="0"/>
        <v>356</v>
      </c>
      <c r="G12" s="13" t="s">
        <v>84</v>
      </c>
      <c r="H12" s="18">
        <v>36</v>
      </c>
      <c r="I12" s="18">
        <v>27</v>
      </c>
      <c r="J12" s="18">
        <v>42</v>
      </c>
      <c r="K12" s="18">
        <v>28</v>
      </c>
      <c r="L12" s="14">
        <v>25</v>
      </c>
      <c r="M12" s="14">
        <v>31</v>
      </c>
      <c r="N12" s="14">
        <v>22</v>
      </c>
      <c r="O12" s="14">
        <v>31</v>
      </c>
      <c r="P12" s="14">
        <v>7</v>
      </c>
      <c r="Q12" s="14">
        <v>27</v>
      </c>
      <c r="R12" s="14">
        <v>20</v>
      </c>
      <c r="S12" s="14">
        <v>25</v>
      </c>
      <c r="T12" s="14">
        <f t="shared" si="5"/>
        <v>35</v>
      </c>
      <c r="U12" s="17" t="s">
        <v>83</v>
      </c>
      <c r="V12" s="14">
        <v>6</v>
      </c>
      <c r="W12" s="14">
        <v>7</v>
      </c>
      <c r="X12" s="14">
        <v>5</v>
      </c>
      <c r="Y12" s="14">
        <v>8</v>
      </c>
      <c r="Z12" s="14">
        <v>9</v>
      </c>
      <c r="AA12" s="50" t="s">
        <v>82</v>
      </c>
      <c r="AB12" s="24">
        <f t="shared" si="1"/>
        <v>27.384615384615383</v>
      </c>
      <c r="AC12" s="24">
        <f t="shared" si="2"/>
        <v>5.476923076923077</v>
      </c>
      <c r="AD12">
        <f>F11-F12</f>
        <v>6</v>
      </c>
      <c r="AE12" s="19">
        <f>F12/F11</f>
        <v>0.98342541436464093</v>
      </c>
      <c r="AF12">
        <f>F12-F$3</f>
        <v>-235</v>
      </c>
      <c r="AG12" s="19">
        <f>F12/F$3</f>
        <v>0.60236886632825715</v>
      </c>
      <c r="AH12">
        <f>F12-$AI$1</f>
        <v>-294</v>
      </c>
      <c r="AI12" s="19">
        <f>F12/$AI$1</f>
        <v>0.5476923076923077</v>
      </c>
    </row>
    <row r="13" spans="1:35">
      <c r="A13" s="9">
        <v>11</v>
      </c>
      <c r="B13" s="11" t="s">
        <v>80</v>
      </c>
      <c r="C13" s="12" t="s">
        <v>5</v>
      </c>
      <c r="D13" s="12" t="s">
        <v>6</v>
      </c>
      <c r="E13" s="16" t="s">
        <v>85</v>
      </c>
      <c r="F13" s="13">
        <f t="shared" si="0"/>
        <v>341</v>
      </c>
      <c r="G13" s="13" t="s">
        <v>84</v>
      </c>
      <c r="H13" s="17">
        <v>35</v>
      </c>
      <c r="I13" s="17">
        <v>30</v>
      </c>
      <c r="J13" s="17">
        <v>23</v>
      </c>
      <c r="K13" s="17">
        <v>32</v>
      </c>
      <c r="L13" s="17">
        <v>26</v>
      </c>
      <c r="M13" s="17">
        <v>27</v>
      </c>
      <c r="N13" s="17">
        <v>19</v>
      </c>
      <c r="O13" s="17">
        <v>26</v>
      </c>
      <c r="P13" s="17">
        <v>13</v>
      </c>
      <c r="Q13" s="17">
        <v>27</v>
      </c>
      <c r="R13" s="17">
        <v>26</v>
      </c>
      <c r="S13" s="17">
        <v>22</v>
      </c>
      <c r="T13" s="17">
        <f t="shared" si="5"/>
        <v>35</v>
      </c>
      <c r="U13" s="17" t="s">
        <v>83</v>
      </c>
      <c r="V13" s="17">
        <v>3</v>
      </c>
      <c r="W13" s="17">
        <v>8</v>
      </c>
      <c r="X13" s="17">
        <v>8</v>
      </c>
      <c r="Y13" s="17">
        <v>6</v>
      </c>
      <c r="Z13" s="17">
        <v>10</v>
      </c>
      <c r="AA13" s="50" t="s">
        <v>82</v>
      </c>
      <c r="AB13" s="24">
        <f t="shared" si="1"/>
        <v>26.23076923076923</v>
      </c>
      <c r="AC13" s="24">
        <f t="shared" si="2"/>
        <v>5.2461538461538462</v>
      </c>
      <c r="AD13">
        <f>F12-F13</f>
        <v>15</v>
      </c>
      <c r="AE13" s="19">
        <f>F13/F12</f>
        <v>0.9578651685393258</v>
      </c>
      <c r="AF13">
        <f>F13-F$3</f>
        <v>-250</v>
      </c>
      <c r="AG13" s="19">
        <f>F13/F$3</f>
        <v>0.5769881556683587</v>
      </c>
      <c r="AH13">
        <f>F13-$AI$1</f>
        <v>-309</v>
      </c>
      <c r="AI13" s="19">
        <f>F13/$AI$1</f>
        <v>0.52461538461538459</v>
      </c>
    </row>
    <row r="14" spans="1:35">
      <c r="A14" s="9">
        <v>12</v>
      </c>
      <c r="B14" s="11" t="s">
        <v>63</v>
      </c>
      <c r="C14" s="12" t="s">
        <v>5</v>
      </c>
      <c r="D14" s="12" t="s">
        <v>12</v>
      </c>
      <c r="E14" s="16" t="s">
        <v>85</v>
      </c>
      <c r="F14" s="13">
        <f t="shared" si="0"/>
        <v>310</v>
      </c>
      <c r="G14" s="13" t="s">
        <v>84</v>
      </c>
      <c r="H14" s="14">
        <v>36</v>
      </c>
      <c r="I14" s="14">
        <v>34</v>
      </c>
      <c r="J14" s="14">
        <v>17</v>
      </c>
      <c r="K14" s="14">
        <v>29</v>
      </c>
      <c r="L14" s="14">
        <v>26</v>
      </c>
      <c r="M14" s="14">
        <v>23</v>
      </c>
      <c r="N14" s="14">
        <v>25</v>
      </c>
      <c r="O14" s="14">
        <v>14</v>
      </c>
      <c r="P14" s="14">
        <v>26</v>
      </c>
      <c r="Q14" s="14">
        <v>21</v>
      </c>
      <c r="R14" s="14">
        <v>21</v>
      </c>
      <c r="S14" s="14">
        <v>1</v>
      </c>
      <c r="T14" s="14">
        <f t="shared" si="5"/>
        <v>37</v>
      </c>
      <c r="U14" s="17" t="s">
        <v>83</v>
      </c>
      <c r="V14" s="14">
        <v>5</v>
      </c>
      <c r="W14" s="14">
        <v>8</v>
      </c>
      <c r="X14" s="14">
        <v>7</v>
      </c>
      <c r="Y14" s="14">
        <v>8</v>
      </c>
      <c r="Z14" s="14">
        <v>9</v>
      </c>
      <c r="AA14" s="50" t="s">
        <v>82</v>
      </c>
      <c r="AB14" s="24">
        <f t="shared" si="1"/>
        <v>23.846153846153847</v>
      </c>
      <c r="AC14" s="24">
        <f t="shared" si="2"/>
        <v>4.7692307692307692</v>
      </c>
      <c r="AD14">
        <f t="shared" ref="AD14:AD16" si="15">F13-F14</f>
        <v>31</v>
      </c>
      <c r="AE14" s="19">
        <f t="shared" ref="AE14:AE16" si="16">F14/F13</f>
        <v>0.90909090909090906</v>
      </c>
      <c r="AF14">
        <f t="shared" ref="AF14:AF16" si="17">F14-F$3</f>
        <v>-281</v>
      </c>
      <c r="AG14" s="19">
        <f t="shared" ref="AG14:AG16" si="18">F14/F$3</f>
        <v>0.52453468697123518</v>
      </c>
      <c r="AH14">
        <f t="shared" ref="AH14:AH16" si="19">F14-$AI$1</f>
        <v>-340</v>
      </c>
      <c r="AI14" s="19">
        <f t="shared" ref="AI14:AI16" si="20">F14/$AI$1</f>
        <v>0.47692307692307695</v>
      </c>
    </row>
    <row r="15" spans="1:35">
      <c r="A15" s="9">
        <v>13</v>
      </c>
      <c r="B15" s="34" t="s">
        <v>55</v>
      </c>
      <c r="C15" s="35" t="s">
        <v>56</v>
      </c>
      <c r="D15" s="35" t="s">
        <v>8</v>
      </c>
      <c r="E15" s="16" t="s">
        <v>85</v>
      </c>
      <c r="F15" s="13">
        <f t="shared" si="0"/>
        <v>251</v>
      </c>
      <c r="G15" s="13" t="s">
        <v>84</v>
      </c>
      <c r="H15" s="17">
        <v>26</v>
      </c>
      <c r="I15" s="17">
        <v>35</v>
      </c>
      <c r="J15" s="17">
        <v>19</v>
      </c>
      <c r="K15" s="17">
        <v>14</v>
      </c>
      <c r="L15" s="17">
        <v>21</v>
      </c>
      <c r="M15" s="17">
        <v>14</v>
      </c>
      <c r="N15" s="17">
        <v>7</v>
      </c>
      <c r="O15" s="17">
        <v>14</v>
      </c>
      <c r="P15" s="17">
        <v>16</v>
      </c>
      <c r="Q15" s="17">
        <v>5</v>
      </c>
      <c r="R15" s="17">
        <v>34</v>
      </c>
      <c r="S15" s="17">
        <v>14</v>
      </c>
      <c r="T15" s="17">
        <f t="shared" si="5"/>
        <v>32</v>
      </c>
      <c r="U15" s="17" t="s">
        <v>83</v>
      </c>
      <c r="V15" s="17">
        <v>6</v>
      </c>
      <c r="W15" s="17">
        <v>6</v>
      </c>
      <c r="X15" s="17">
        <v>5</v>
      </c>
      <c r="Y15" s="17">
        <v>5</v>
      </c>
      <c r="Z15" s="17">
        <v>10</v>
      </c>
      <c r="AA15" s="50" t="s">
        <v>82</v>
      </c>
      <c r="AB15" s="24">
        <f t="shared" si="1"/>
        <v>19.307692307692307</v>
      </c>
      <c r="AC15" s="24">
        <f t="shared" si="2"/>
        <v>3.8615384615384611</v>
      </c>
      <c r="AD15">
        <f t="shared" si="15"/>
        <v>59</v>
      </c>
      <c r="AE15" s="19">
        <f t="shared" si="16"/>
        <v>0.80967741935483872</v>
      </c>
      <c r="AF15">
        <f t="shared" si="17"/>
        <v>-340</v>
      </c>
      <c r="AG15" s="19">
        <f t="shared" si="18"/>
        <v>0.42470389170896783</v>
      </c>
      <c r="AH15">
        <f t="shared" si="19"/>
        <v>-399</v>
      </c>
      <c r="AI15" s="19">
        <f t="shared" si="20"/>
        <v>0.38615384615384618</v>
      </c>
    </row>
    <row r="16" spans="1:35">
      <c r="A16" s="9">
        <v>14</v>
      </c>
      <c r="B16" s="11" t="s">
        <v>81</v>
      </c>
      <c r="C16" s="12" t="s">
        <v>5</v>
      </c>
      <c r="D16" s="12" t="s">
        <v>6</v>
      </c>
      <c r="E16" s="16" t="s">
        <v>85</v>
      </c>
      <c r="F16" s="13">
        <f t="shared" si="0"/>
        <v>209</v>
      </c>
      <c r="G16" s="13" t="s">
        <v>84</v>
      </c>
      <c r="H16" s="14">
        <v>12</v>
      </c>
      <c r="I16" s="14">
        <v>15</v>
      </c>
      <c r="J16" s="14">
        <v>32</v>
      </c>
      <c r="K16" s="14">
        <v>15</v>
      </c>
      <c r="L16" s="14">
        <v>33</v>
      </c>
      <c r="M16" s="14">
        <v>24</v>
      </c>
      <c r="N16" s="14">
        <v>19</v>
      </c>
      <c r="O16" s="14">
        <v>16</v>
      </c>
      <c r="P16" s="14">
        <v>13</v>
      </c>
      <c r="Q16" s="14">
        <v>6</v>
      </c>
      <c r="R16" s="14">
        <v>9</v>
      </c>
      <c r="S16" s="14">
        <v>15</v>
      </c>
      <c r="T16" s="14">
        <f t="shared" si="5"/>
        <v>0</v>
      </c>
      <c r="U16" s="17" t="s">
        <v>83</v>
      </c>
      <c r="V16" s="14">
        <v>0</v>
      </c>
      <c r="W16" s="14"/>
      <c r="X16" s="14"/>
      <c r="Y16" s="14"/>
      <c r="Z16" s="14"/>
      <c r="AA16" s="50" t="s">
        <v>82</v>
      </c>
      <c r="AB16" s="24">
        <f t="shared" si="1"/>
        <v>16.076923076923077</v>
      </c>
      <c r="AC16" s="24">
        <f t="shared" si="2"/>
        <v>3.2153846153846155</v>
      </c>
      <c r="AD16">
        <f t="shared" si="15"/>
        <v>42</v>
      </c>
      <c r="AE16" s="19">
        <f t="shared" si="16"/>
        <v>0.83266932270916338</v>
      </c>
      <c r="AF16">
        <f t="shared" si="17"/>
        <v>-382</v>
      </c>
      <c r="AG16" s="19">
        <f t="shared" si="18"/>
        <v>0.3536379018612521</v>
      </c>
      <c r="AH16">
        <f t="shared" si="19"/>
        <v>-441</v>
      </c>
      <c r="AI16" s="19">
        <f t="shared" si="20"/>
        <v>0.32153846153846155</v>
      </c>
    </row>
    <row r="17" spans="1:29">
      <c r="A17" s="21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</row>
    <row r="18" spans="1:29">
      <c r="B18" s="4" t="s">
        <v>11</v>
      </c>
      <c r="D18" s="2"/>
      <c r="E18" s="2"/>
      <c r="F18" s="2"/>
      <c r="G18" s="2"/>
      <c r="H18" s="2"/>
      <c r="I18" s="2"/>
      <c r="J18" s="2"/>
      <c r="K18" s="2"/>
      <c r="L18" s="3"/>
      <c r="M18" s="3"/>
      <c r="N18" s="3"/>
    </row>
    <row r="19" spans="1:29">
      <c r="A19" s="5" t="s">
        <v>12</v>
      </c>
      <c r="B19" s="4" t="s">
        <v>13</v>
      </c>
      <c r="D19" s="2"/>
      <c r="E19" s="2"/>
      <c r="H19" s="2"/>
      <c r="I19" s="2"/>
      <c r="J19" s="2"/>
      <c r="K19" s="2"/>
      <c r="L19" s="3"/>
      <c r="M19" s="3"/>
      <c r="N19" s="3"/>
    </row>
    <row r="20" spans="1:29">
      <c r="A20" s="5" t="s">
        <v>9</v>
      </c>
      <c r="B20" s="4" t="s">
        <v>14</v>
      </c>
      <c r="D20" s="2"/>
      <c r="E20" s="2"/>
      <c r="H20" s="2">
        <v>1</v>
      </c>
      <c r="I20" s="2">
        <v>2</v>
      </c>
      <c r="J20" s="2">
        <v>3</v>
      </c>
      <c r="K20" s="2">
        <v>4</v>
      </c>
      <c r="L20" s="2">
        <v>5</v>
      </c>
      <c r="M20" s="2">
        <v>6</v>
      </c>
      <c r="N20" s="2">
        <v>7</v>
      </c>
      <c r="O20" s="2">
        <v>8</v>
      </c>
      <c r="P20" s="2">
        <v>9</v>
      </c>
      <c r="Q20" s="2">
        <v>10</v>
      </c>
      <c r="R20" s="2">
        <v>11</v>
      </c>
      <c r="S20" s="2">
        <v>12</v>
      </c>
      <c r="T20" s="2">
        <v>13</v>
      </c>
      <c r="U20" s="2"/>
    </row>
    <row r="21" spans="1:29">
      <c r="A21" s="5" t="s">
        <v>8</v>
      </c>
      <c r="B21" s="6" t="s">
        <v>15</v>
      </c>
      <c r="D21" s="2"/>
      <c r="E21" s="2"/>
      <c r="H21" s="2">
        <f>SUM($H3:H3)</f>
        <v>45</v>
      </c>
      <c r="I21" s="2">
        <f>SUM($H3:I3)</f>
        <v>94</v>
      </c>
      <c r="J21" s="2">
        <f>SUM($H3:J3)</f>
        <v>140</v>
      </c>
      <c r="K21" s="2">
        <f>SUM($H3:K3)</f>
        <v>189</v>
      </c>
      <c r="L21" s="2">
        <f>SUM($H3:L3)</f>
        <v>232</v>
      </c>
      <c r="M21" s="2">
        <f>SUM($H3:M3)</f>
        <v>277</v>
      </c>
      <c r="N21" s="2">
        <f>SUM($H3:N3)</f>
        <v>325</v>
      </c>
      <c r="O21" s="2">
        <f>SUM($H3:O3)</f>
        <v>371</v>
      </c>
      <c r="P21" s="2">
        <f>SUM($H3:P3)</f>
        <v>414</v>
      </c>
      <c r="Q21" s="2">
        <f>SUM($H3:Q3)</f>
        <v>456</v>
      </c>
      <c r="R21" s="2">
        <f>SUM($H3:R3)</f>
        <v>497</v>
      </c>
      <c r="S21" s="2">
        <f>SUM($H3:S3)</f>
        <v>544</v>
      </c>
      <c r="T21" s="2">
        <f>SUM($H3:T3)</f>
        <v>591</v>
      </c>
      <c r="U21" s="2"/>
    </row>
    <row r="22" spans="1:29">
      <c r="A22" s="5" t="s">
        <v>6</v>
      </c>
      <c r="B22" s="4" t="s">
        <v>16</v>
      </c>
      <c r="D22" s="2"/>
      <c r="E22" s="2"/>
      <c r="H22" s="2">
        <f>SUM($H4:H4)</f>
        <v>48</v>
      </c>
      <c r="I22" s="2">
        <f>SUM($H4:I4)</f>
        <v>91</v>
      </c>
      <c r="J22" s="2">
        <f>SUM($H4:J4)</f>
        <v>133</v>
      </c>
      <c r="K22" s="2">
        <f>SUM($H4:K4)</f>
        <v>171</v>
      </c>
      <c r="L22" s="2">
        <f>SUM($H4:L4)</f>
        <v>210</v>
      </c>
      <c r="M22" s="2">
        <f>SUM($H4:M4)</f>
        <v>241</v>
      </c>
      <c r="N22" s="2">
        <f>SUM($H4:N4)</f>
        <v>273</v>
      </c>
      <c r="O22" s="2">
        <f>SUM($H4:O4)</f>
        <v>313</v>
      </c>
      <c r="P22" s="2">
        <f>SUM($H4:P4)</f>
        <v>347</v>
      </c>
      <c r="Q22" s="2">
        <f>SUM($H4:Q4)</f>
        <v>374</v>
      </c>
      <c r="R22" s="2">
        <f>SUM($H4:R4)</f>
        <v>405</v>
      </c>
      <c r="S22" s="2">
        <f>SUM($H4:S4)</f>
        <v>435</v>
      </c>
      <c r="T22" s="2">
        <f>SUM($H4:T4)</f>
        <v>473</v>
      </c>
      <c r="U22" s="2"/>
    </row>
    <row r="23" spans="1:29">
      <c r="A23" s="5" t="s">
        <v>17</v>
      </c>
      <c r="B23" s="4" t="s">
        <v>18</v>
      </c>
      <c r="D23" s="2"/>
      <c r="E23" s="2"/>
      <c r="H23" s="2">
        <f>SUM($H5:H5)</f>
        <v>35</v>
      </c>
      <c r="I23" s="2">
        <f>SUM($H5:I5)</f>
        <v>72</v>
      </c>
      <c r="J23" s="2">
        <f>SUM($H5:J5)</f>
        <v>107</v>
      </c>
      <c r="K23" s="2">
        <f>SUM($H5:K5)</f>
        <v>147</v>
      </c>
      <c r="L23" s="2">
        <f>SUM($H5:L5)</f>
        <v>186</v>
      </c>
      <c r="M23" s="2">
        <f>SUM($H5:M5)</f>
        <v>215</v>
      </c>
      <c r="N23" s="2">
        <f>SUM($H5:N5)</f>
        <v>250</v>
      </c>
      <c r="O23" s="2">
        <f>SUM($H5:O5)</f>
        <v>284</v>
      </c>
      <c r="P23" s="2">
        <f>SUM($H5:P5)</f>
        <v>319</v>
      </c>
      <c r="Q23" s="2">
        <f>SUM($H5:Q5)</f>
        <v>350</v>
      </c>
      <c r="R23" s="2">
        <f>SUM($H5:R5)</f>
        <v>388</v>
      </c>
      <c r="S23" s="2">
        <f>SUM($H5:S5)</f>
        <v>421</v>
      </c>
      <c r="T23" s="2">
        <f>SUM($H5:T5)</f>
        <v>465</v>
      </c>
      <c r="U23" s="2"/>
    </row>
    <row r="24" spans="1:29">
      <c r="A24" s="5" t="s">
        <v>19</v>
      </c>
      <c r="B24" s="6" t="s">
        <v>20</v>
      </c>
      <c r="D24" s="2"/>
      <c r="E24" s="2"/>
      <c r="H24" s="2">
        <f>SUM($H6:H6)</f>
        <v>40</v>
      </c>
      <c r="I24" s="2">
        <f>SUM($H6:I6)</f>
        <v>78</v>
      </c>
      <c r="J24" s="2">
        <f>SUM($H6:J6)</f>
        <v>118</v>
      </c>
      <c r="K24" s="2">
        <f>SUM($H6:K6)</f>
        <v>158</v>
      </c>
      <c r="L24" s="2">
        <f>SUM($H6:L6)</f>
        <v>190</v>
      </c>
      <c r="M24" s="2">
        <f>SUM($H6:M6)</f>
        <v>229</v>
      </c>
      <c r="N24" s="2">
        <f>SUM($H6:N6)</f>
        <v>265</v>
      </c>
      <c r="O24" s="2">
        <f>SUM($H6:O6)</f>
        <v>305</v>
      </c>
      <c r="P24" s="2">
        <f>SUM($H6:P6)</f>
        <v>340</v>
      </c>
      <c r="Q24" s="2">
        <f>SUM($H6:Q6)</f>
        <v>371</v>
      </c>
      <c r="R24" s="2">
        <f>SUM($H6:R6)</f>
        <v>402</v>
      </c>
      <c r="S24" s="2">
        <f>SUM($H6:S6)</f>
        <v>422</v>
      </c>
      <c r="T24" s="2">
        <f>SUM($H6:T6)</f>
        <v>463</v>
      </c>
      <c r="U24" s="2"/>
    </row>
    <row r="25" spans="1:29">
      <c r="A25" s="7"/>
      <c r="D25" s="2"/>
      <c r="E25" s="2"/>
      <c r="H25" s="2">
        <f>SUM($H7:H7)</f>
        <v>40</v>
      </c>
      <c r="I25" s="2">
        <f>SUM($H7:I7)</f>
        <v>77</v>
      </c>
      <c r="J25" s="2">
        <f>SUM($H7:J7)</f>
        <v>116</v>
      </c>
      <c r="K25" s="2">
        <f>SUM($H7:K7)</f>
        <v>152</v>
      </c>
      <c r="L25" s="2">
        <f>SUM($H7:L7)</f>
        <v>185</v>
      </c>
      <c r="M25" s="2">
        <f>SUM($H7:M7)</f>
        <v>226</v>
      </c>
      <c r="N25" s="2">
        <f>SUM($H7:N7)</f>
        <v>266</v>
      </c>
      <c r="O25" s="2">
        <f>SUM($H7:O7)</f>
        <v>287</v>
      </c>
      <c r="P25" s="2">
        <f>SUM($H7:P7)</f>
        <v>315</v>
      </c>
      <c r="Q25" s="2">
        <f>SUM($H7:Q7)</f>
        <v>352</v>
      </c>
      <c r="R25" s="2">
        <f>SUM($H7:R7)</f>
        <v>381</v>
      </c>
      <c r="S25" s="2">
        <f>SUM($H7:S7)</f>
        <v>408</v>
      </c>
      <c r="T25" s="2">
        <f>SUM($H7:T7)</f>
        <v>451</v>
      </c>
      <c r="U25" s="2"/>
    </row>
    <row r="26" spans="1:29">
      <c r="A26" s="7"/>
      <c r="B26" s="4" t="s">
        <v>21</v>
      </c>
      <c r="D26" s="2"/>
      <c r="E26" s="2"/>
      <c r="H26" s="2">
        <f>SUM($H8:H8)</f>
        <v>32</v>
      </c>
      <c r="I26" s="2">
        <f>SUM($H8:I8)</f>
        <v>71</v>
      </c>
      <c r="J26" s="2">
        <f>SUM($H8:J8)</f>
        <v>113</v>
      </c>
      <c r="K26" s="2">
        <f>SUM($H8:K8)</f>
        <v>149</v>
      </c>
      <c r="L26" s="2">
        <f>SUM($H8:L8)</f>
        <v>185</v>
      </c>
      <c r="M26" s="2">
        <f>SUM($H8:M8)</f>
        <v>221</v>
      </c>
      <c r="N26" s="2">
        <f>SUM($H8:N8)</f>
        <v>253</v>
      </c>
      <c r="O26" s="2">
        <f>SUM($H8:O8)</f>
        <v>287</v>
      </c>
      <c r="P26" s="2">
        <f>SUM($H8:P8)</f>
        <v>319</v>
      </c>
      <c r="Q26" s="2">
        <f>SUM($H8:Q8)</f>
        <v>341</v>
      </c>
      <c r="R26" s="2">
        <f>SUM($H8:R8)</f>
        <v>362</v>
      </c>
      <c r="S26" s="2">
        <f>SUM($H8:S8)</f>
        <v>391</v>
      </c>
      <c r="T26" s="2">
        <f>SUM($H8:T8)</f>
        <v>427</v>
      </c>
      <c r="U26" s="2"/>
    </row>
    <row r="27" spans="1:29">
      <c r="H27" s="2">
        <f>SUM($H9:H9)</f>
        <v>37</v>
      </c>
      <c r="I27" s="2">
        <f>SUM($H9:I9)</f>
        <v>71</v>
      </c>
      <c r="J27" s="2">
        <f>SUM($H9:J9)</f>
        <v>106</v>
      </c>
      <c r="K27" s="2">
        <f>SUM($H9:K9)</f>
        <v>149</v>
      </c>
      <c r="L27" s="2">
        <f>SUM($H9:L9)</f>
        <v>183</v>
      </c>
      <c r="M27" s="2">
        <f>SUM($H9:M9)</f>
        <v>212</v>
      </c>
      <c r="N27" s="2">
        <f>SUM($H9:N9)</f>
        <v>249</v>
      </c>
      <c r="O27" s="2">
        <f>SUM($H9:O9)</f>
        <v>282</v>
      </c>
      <c r="P27" s="2">
        <f>SUM($H9:P9)</f>
        <v>308</v>
      </c>
      <c r="Q27" s="2">
        <f>SUM($H9:Q9)</f>
        <v>334</v>
      </c>
      <c r="R27" s="2">
        <f>SUM($H9:R9)</f>
        <v>355</v>
      </c>
      <c r="S27" s="2">
        <f>SUM($H9:S9)</f>
        <v>385</v>
      </c>
      <c r="T27" s="2">
        <f>SUM($H9:T9)</f>
        <v>416</v>
      </c>
      <c r="U27" s="2"/>
    </row>
    <row r="28" spans="1:29">
      <c r="H28" s="2">
        <f>SUM($H10:H10)</f>
        <v>40</v>
      </c>
      <c r="I28" s="2">
        <f>SUM($H10:I10)</f>
        <v>76</v>
      </c>
      <c r="J28" s="2">
        <f>SUM($H10:J10)</f>
        <v>105</v>
      </c>
      <c r="K28" s="2">
        <f>SUM($H10:K10)</f>
        <v>144</v>
      </c>
      <c r="L28" s="2">
        <f>SUM($H10:L10)</f>
        <v>176</v>
      </c>
      <c r="M28" s="2">
        <f>SUM($H10:M10)</f>
        <v>213</v>
      </c>
      <c r="N28" s="2">
        <f>SUM($H10:N10)</f>
        <v>240</v>
      </c>
      <c r="O28" s="2">
        <f>SUM($H10:O10)</f>
        <v>259</v>
      </c>
      <c r="P28" s="2">
        <f>SUM($H10:P10)</f>
        <v>293</v>
      </c>
      <c r="Q28" s="2">
        <f>SUM($H10:Q10)</f>
        <v>316</v>
      </c>
      <c r="R28" s="2">
        <f>SUM($H10:R10)</f>
        <v>343</v>
      </c>
      <c r="S28" s="2">
        <f>SUM($H10:S10)</f>
        <v>368</v>
      </c>
      <c r="T28" s="2">
        <f>SUM($H10:T10)</f>
        <v>409</v>
      </c>
      <c r="U28" s="2"/>
    </row>
    <row r="29" spans="1:29">
      <c r="H29" s="2">
        <f>SUM($H11:H11)</f>
        <v>36</v>
      </c>
      <c r="I29" s="2">
        <f>SUM($H11:I11)</f>
        <v>63</v>
      </c>
      <c r="J29" s="2">
        <f>SUM($H11:J11)</f>
        <v>98</v>
      </c>
      <c r="K29" s="2">
        <f>SUM($H11:K11)</f>
        <v>131</v>
      </c>
      <c r="L29" s="2">
        <f>SUM($H11:L11)</f>
        <v>160</v>
      </c>
      <c r="M29" s="2">
        <f>SUM($H11:M11)</f>
        <v>181</v>
      </c>
      <c r="N29" s="2">
        <f>SUM($H11:N11)</f>
        <v>217</v>
      </c>
      <c r="O29" s="2">
        <f>SUM($H11:O11)</f>
        <v>244</v>
      </c>
      <c r="P29" s="2">
        <f>SUM($H11:P11)</f>
        <v>276</v>
      </c>
      <c r="Q29" s="2">
        <f>SUM($H11:Q11)</f>
        <v>307</v>
      </c>
      <c r="R29" s="2">
        <f>SUM($H11:R11)</f>
        <v>323</v>
      </c>
      <c r="S29" s="2">
        <f>SUM($H11:S11)</f>
        <v>349</v>
      </c>
      <c r="T29" s="2">
        <f>SUM($H11:T11)</f>
        <v>362</v>
      </c>
      <c r="U29" s="2"/>
    </row>
    <row r="30" spans="1:29">
      <c r="H30" s="2">
        <f>SUM($H12:H12)</f>
        <v>36</v>
      </c>
      <c r="I30" s="2">
        <f>SUM($H12:I12)</f>
        <v>63</v>
      </c>
      <c r="J30" s="2">
        <f>SUM($H12:J12)</f>
        <v>105</v>
      </c>
      <c r="K30" s="2">
        <f>SUM($H12:K12)</f>
        <v>133</v>
      </c>
      <c r="L30" s="2">
        <f>SUM($H12:L12)</f>
        <v>158</v>
      </c>
      <c r="M30" s="2">
        <f>SUM($H12:M12)</f>
        <v>189</v>
      </c>
      <c r="N30" s="2">
        <f>SUM($H12:N12)</f>
        <v>211</v>
      </c>
      <c r="O30" s="2">
        <f>SUM($H12:O12)</f>
        <v>242</v>
      </c>
      <c r="P30" s="2">
        <f>SUM($H12:P12)</f>
        <v>249</v>
      </c>
      <c r="Q30" s="2">
        <f>SUM($H12:Q12)</f>
        <v>276</v>
      </c>
      <c r="R30" s="2">
        <f>SUM($H12:R12)</f>
        <v>296</v>
      </c>
      <c r="S30" s="2">
        <f>SUM($H12:S12)</f>
        <v>321</v>
      </c>
      <c r="T30" s="2">
        <f>SUM($H12:T12)</f>
        <v>356</v>
      </c>
      <c r="U30" s="2"/>
    </row>
    <row r="31" spans="1:29">
      <c r="H31" s="2">
        <f>SUM($H13:H13)</f>
        <v>35</v>
      </c>
      <c r="I31" s="2">
        <f>SUM($H13:I13)</f>
        <v>65</v>
      </c>
      <c r="J31" s="2">
        <f>SUM($H13:J13)</f>
        <v>88</v>
      </c>
      <c r="K31" s="2">
        <f>SUM($H13:K13)</f>
        <v>120</v>
      </c>
      <c r="L31" s="2">
        <f>SUM($H13:L13)</f>
        <v>146</v>
      </c>
      <c r="M31" s="2">
        <f>SUM($H13:M13)</f>
        <v>173</v>
      </c>
      <c r="N31" s="2">
        <f>SUM($H13:N13)</f>
        <v>192</v>
      </c>
      <c r="O31" s="2">
        <f>SUM($H13:O13)</f>
        <v>218</v>
      </c>
      <c r="P31" s="2">
        <f>SUM($H13:P13)</f>
        <v>231</v>
      </c>
      <c r="Q31" s="2">
        <f>SUM($H13:Q13)</f>
        <v>258</v>
      </c>
      <c r="R31" s="2">
        <f>SUM($H13:R13)</f>
        <v>284</v>
      </c>
      <c r="S31" s="2">
        <f>SUM($H13:S13)</f>
        <v>306</v>
      </c>
      <c r="T31" s="2">
        <f>SUM($H13:T13)</f>
        <v>341</v>
      </c>
      <c r="U31" s="2"/>
    </row>
    <row r="32" spans="1:29">
      <c r="H32" s="2">
        <f>SUM($H14:H14)</f>
        <v>36</v>
      </c>
      <c r="I32" s="2">
        <f>SUM($H14:I14)</f>
        <v>70</v>
      </c>
      <c r="J32" s="2">
        <f>SUM($H14:J14)</f>
        <v>87</v>
      </c>
      <c r="K32" s="2">
        <f>SUM($H14:K14)</f>
        <v>116</v>
      </c>
      <c r="L32" s="2">
        <f>SUM($H14:L14)</f>
        <v>142</v>
      </c>
      <c r="M32" s="2">
        <f>SUM($H14:M14)</f>
        <v>165</v>
      </c>
      <c r="N32" s="2">
        <f>SUM($H14:N14)</f>
        <v>190</v>
      </c>
      <c r="O32" s="2">
        <f>SUM($H14:O14)</f>
        <v>204</v>
      </c>
      <c r="P32" s="2">
        <f>SUM($H14:P14)</f>
        <v>230</v>
      </c>
      <c r="Q32" s="2">
        <f>SUM($H14:Q14)</f>
        <v>251</v>
      </c>
      <c r="R32" s="2">
        <f>SUM($H14:R14)</f>
        <v>272</v>
      </c>
      <c r="S32" s="2">
        <f>SUM($H14:S14)</f>
        <v>273</v>
      </c>
      <c r="T32" s="2">
        <f>SUM($H14:T14)</f>
        <v>310</v>
      </c>
      <c r="U32" s="2"/>
    </row>
    <row r="33" spans="6:21">
      <c r="H33" s="2">
        <f>SUM($H15:H15)</f>
        <v>26</v>
      </c>
      <c r="I33" s="2">
        <f>SUM($H15:I15)</f>
        <v>61</v>
      </c>
      <c r="J33" s="2">
        <f>SUM($H15:J15)</f>
        <v>80</v>
      </c>
      <c r="K33" s="2">
        <f>SUM($H15:K15)</f>
        <v>94</v>
      </c>
      <c r="L33" s="2">
        <f>SUM($H15:L15)</f>
        <v>115</v>
      </c>
      <c r="M33" s="2">
        <f>SUM($H15:M15)</f>
        <v>129</v>
      </c>
      <c r="N33" s="2">
        <f>SUM($H15:N15)</f>
        <v>136</v>
      </c>
      <c r="O33" s="2">
        <f>SUM($H15:O15)</f>
        <v>150</v>
      </c>
      <c r="P33" s="2">
        <f>SUM($H15:P15)</f>
        <v>166</v>
      </c>
      <c r="Q33" s="2">
        <f>SUM($H15:Q15)</f>
        <v>171</v>
      </c>
      <c r="R33" s="2">
        <f>SUM($H15:R15)</f>
        <v>205</v>
      </c>
      <c r="S33" s="2">
        <f>SUM($H15:S15)</f>
        <v>219</v>
      </c>
      <c r="T33" s="2">
        <f>SUM($H15:T15)</f>
        <v>251</v>
      </c>
      <c r="U33" s="2"/>
    </row>
    <row r="34" spans="6:21">
      <c r="H34" s="2">
        <f>SUM($H16:H16)</f>
        <v>12</v>
      </c>
      <c r="I34" s="2">
        <f>SUM($H16:I16)</f>
        <v>27</v>
      </c>
      <c r="J34" s="2">
        <f>SUM($H16:J16)</f>
        <v>59</v>
      </c>
      <c r="K34" s="2">
        <f>SUM($H16:K16)</f>
        <v>74</v>
      </c>
      <c r="L34" s="2">
        <f>SUM($H16:L16)</f>
        <v>107</v>
      </c>
      <c r="M34" s="2">
        <f>SUM($H16:M16)</f>
        <v>131</v>
      </c>
      <c r="N34" s="2">
        <f>SUM($H16:N16)</f>
        <v>150</v>
      </c>
      <c r="O34" s="2">
        <f>SUM($H16:O16)</f>
        <v>166</v>
      </c>
      <c r="P34" s="2">
        <f>SUM($H16:P16)</f>
        <v>179</v>
      </c>
      <c r="Q34" s="2">
        <f>SUM($H16:Q16)</f>
        <v>185</v>
      </c>
      <c r="R34" s="2">
        <f>SUM($H16:R16)</f>
        <v>194</v>
      </c>
      <c r="S34" s="2">
        <f>SUM($H16:S16)</f>
        <v>209</v>
      </c>
      <c r="T34" s="2">
        <f>SUM($H16:T16)</f>
        <v>209</v>
      </c>
      <c r="U34" s="2"/>
    </row>
    <row r="35" spans="6:21">
      <c r="H35" s="2">
        <f>MAX(H21:H31)</f>
        <v>48</v>
      </c>
      <c r="I35" s="2">
        <f t="shared" ref="I35:T35" si="21">MAX(I21:I31)</f>
        <v>94</v>
      </c>
      <c r="J35" s="2">
        <f t="shared" si="21"/>
        <v>140</v>
      </c>
      <c r="K35" s="2">
        <f t="shared" si="21"/>
        <v>189</v>
      </c>
      <c r="L35" s="2">
        <f t="shared" si="21"/>
        <v>232</v>
      </c>
      <c r="M35" s="2">
        <f t="shared" si="21"/>
        <v>277</v>
      </c>
      <c r="N35" s="2">
        <f t="shared" si="21"/>
        <v>325</v>
      </c>
      <c r="O35" s="2">
        <f t="shared" si="21"/>
        <v>371</v>
      </c>
      <c r="P35" s="2">
        <f t="shared" si="21"/>
        <v>414</v>
      </c>
      <c r="Q35" s="2">
        <f t="shared" si="21"/>
        <v>456</v>
      </c>
      <c r="R35" s="2">
        <f t="shared" si="21"/>
        <v>497</v>
      </c>
      <c r="S35" s="2">
        <f t="shared" si="21"/>
        <v>544</v>
      </c>
      <c r="T35" s="2">
        <f t="shared" si="21"/>
        <v>591</v>
      </c>
      <c r="U35" s="2"/>
    </row>
    <row r="36" spans="6:21"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8" spans="6:21"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40" spans="6:21">
      <c r="F40" s="1" t="str">
        <f t="shared" ref="F40:F53" si="22">B3</f>
        <v>Paweł Kikel</v>
      </c>
      <c r="G40" s="47"/>
      <c r="H40" s="8">
        <f t="shared" ref="H40:T53" si="23">H21/H$35</f>
        <v>0.9375</v>
      </c>
      <c r="I40" s="8">
        <f t="shared" si="23"/>
        <v>1</v>
      </c>
      <c r="J40" s="8">
        <f t="shared" si="23"/>
        <v>1</v>
      </c>
      <c r="K40" s="8">
        <f t="shared" si="23"/>
        <v>1</v>
      </c>
      <c r="L40" s="8">
        <f t="shared" si="23"/>
        <v>1</v>
      </c>
      <c r="M40" s="8">
        <f t="shared" si="23"/>
        <v>1</v>
      </c>
      <c r="N40" s="8">
        <f t="shared" si="23"/>
        <v>1</v>
      </c>
      <c r="O40" s="8">
        <f t="shared" si="23"/>
        <v>1</v>
      </c>
      <c r="P40" s="8">
        <f t="shared" si="23"/>
        <v>1</v>
      </c>
      <c r="Q40" s="8">
        <f t="shared" si="23"/>
        <v>1</v>
      </c>
      <c r="R40" s="8">
        <f t="shared" si="23"/>
        <v>1</v>
      </c>
      <c r="S40" s="8">
        <f t="shared" si="23"/>
        <v>1</v>
      </c>
      <c r="T40" s="8">
        <f t="shared" si="23"/>
        <v>1</v>
      </c>
      <c r="U40" s="8"/>
    </row>
    <row r="41" spans="6:21">
      <c r="F41" s="1" t="str">
        <f t="shared" si="22"/>
        <v>Robert "Gata" Piechota</v>
      </c>
      <c r="G41" s="47"/>
      <c r="H41" s="8">
        <f t="shared" si="23"/>
        <v>1</v>
      </c>
      <c r="I41" s="8">
        <f t="shared" si="23"/>
        <v>0.96808510638297873</v>
      </c>
      <c r="J41" s="8">
        <f t="shared" si="23"/>
        <v>0.95</v>
      </c>
      <c r="K41" s="8">
        <f t="shared" si="23"/>
        <v>0.90476190476190477</v>
      </c>
      <c r="L41" s="8">
        <f t="shared" si="23"/>
        <v>0.90517241379310343</v>
      </c>
      <c r="M41" s="8">
        <f t="shared" si="23"/>
        <v>0.87003610108303253</v>
      </c>
      <c r="N41" s="8">
        <f t="shared" si="23"/>
        <v>0.84</v>
      </c>
      <c r="O41" s="8">
        <f t="shared" si="23"/>
        <v>0.84366576819407013</v>
      </c>
      <c r="P41" s="8">
        <f t="shared" si="23"/>
        <v>0.83816425120772942</v>
      </c>
      <c r="Q41" s="8">
        <f t="shared" si="23"/>
        <v>0.82017543859649122</v>
      </c>
      <c r="R41" s="8">
        <f t="shared" si="23"/>
        <v>0.81488933601609659</v>
      </c>
      <c r="S41" s="8">
        <f t="shared" si="23"/>
        <v>0.79963235294117652</v>
      </c>
      <c r="T41" s="8">
        <f t="shared" si="23"/>
        <v>0.80033840947546531</v>
      </c>
      <c r="U41" s="8"/>
    </row>
    <row r="42" spans="6:21">
      <c r="F42" s="1" t="str">
        <f t="shared" si="22"/>
        <v>Robert "Stanley" Stańczyk</v>
      </c>
      <c r="G42" s="47"/>
      <c r="H42" s="8">
        <f t="shared" si="23"/>
        <v>0.72916666666666663</v>
      </c>
      <c r="I42" s="8">
        <f t="shared" si="23"/>
        <v>0.76595744680851063</v>
      </c>
      <c r="J42" s="8">
        <f t="shared" si="23"/>
        <v>0.76428571428571423</v>
      </c>
      <c r="K42" s="8">
        <f t="shared" si="23"/>
        <v>0.77777777777777779</v>
      </c>
      <c r="L42" s="8">
        <f t="shared" si="23"/>
        <v>0.80172413793103448</v>
      </c>
      <c r="M42" s="8">
        <f t="shared" si="23"/>
        <v>0.776173285198556</v>
      </c>
      <c r="N42" s="8">
        <f t="shared" si="23"/>
        <v>0.76923076923076927</v>
      </c>
      <c r="O42" s="8">
        <f t="shared" si="23"/>
        <v>0.76549865229110514</v>
      </c>
      <c r="P42" s="8">
        <f t="shared" si="23"/>
        <v>0.77053140096618356</v>
      </c>
      <c r="Q42" s="8">
        <f t="shared" si="23"/>
        <v>0.76754385964912286</v>
      </c>
      <c r="R42" s="8">
        <f t="shared" si="23"/>
        <v>0.78068410462776661</v>
      </c>
      <c r="S42" s="8">
        <f t="shared" si="23"/>
        <v>0.77389705882352944</v>
      </c>
      <c r="T42" s="8">
        <f t="shared" si="23"/>
        <v>0.78680203045685282</v>
      </c>
      <c r="U42" s="8"/>
    </row>
    <row r="43" spans="6:21">
      <c r="F43" s="1" t="str">
        <f t="shared" si="22"/>
        <v>Krzysztof "FAZIK" Brzeziński</v>
      </c>
      <c r="G43" s="47"/>
      <c r="H43" s="8">
        <f t="shared" si="23"/>
        <v>0.83333333333333337</v>
      </c>
      <c r="I43" s="8">
        <f t="shared" si="23"/>
        <v>0.82978723404255317</v>
      </c>
      <c r="J43" s="8">
        <f t="shared" si="23"/>
        <v>0.84285714285714286</v>
      </c>
      <c r="K43" s="8">
        <f t="shared" si="23"/>
        <v>0.83597883597883593</v>
      </c>
      <c r="L43" s="8">
        <f t="shared" si="23"/>
        <v>0.81896551724137934</v>
      </c>
      <c r="M43" s="8">
        <f t="shared" si="23"/>
        <v>0.8267148014440433</v>
      </c>
      <c r="N43" s="8">
        <f t="shared" si="23"/>
        <v>0.81538461538461537</v>
      </c>
      <c r="O43" s="8">
        <f t="shared" si="23"/>
        <v>0.82210242587601079</v>
      </c>
      <c r="P43" s="8">
        <f t="shared" si="23"/>
        <v>0.82125603864734298</v>
      </c>
      <c r="Q43" s="8">
        <f t="shared" si="23"/>
        <v>0.81359649122807021</v>
      </c>
      <c r="R43" s="8">
        <f t="shared" si="23"/>
        <v>0.80885311871227361</v>
      </c>
      <c r="S43" s="8">
        <f t="shared" si="23"/>
        <v>0.77573529411764708</v>
      </c>
      <c r="T43" s="8">
        <f t="shared" si="23"/>
        <v>0.78341793570219964</v>
      </c>
      <c r="U43" s="8"/>
    </row>
    <row r="44" spans="6:21">
      <c r="F44" s="1" t="str">
        <f t="shared" si="22"/>
        <v>Kostiantyn Fedotov</v>
      </c>
      <c r="G44" s="47"/>
      <c r="H44" s="8">
        <f t="shared" si="23"/>
        <v>0.83333333333333337</v>
      </c>
      <c r="I44" s="8">
        <f t="shared" si="23"/>
        <v>0.81914893617021278</v>
      </c>
      <c r="J44" s="8">
        <f t="shared" si="23"/>
        <v>0.82857142857142863</v>
      </c>
      <c r="K44" s="8">
        <f t="shared" si="23"/>
        <v>0.80423280423280419</v>
      </c>
      <c r="L44" s="8">
        <f t="shared" si="23"/>
        <v>0.79741379310344829</v>
      </c>
      <c r="M44" s="8">
        <f t="shared" si="23"/>
        <v>0.81588447653429608</v>
      </c>
      <c r="N44" s="8">
        <f t="shared" si="23"/>
        <v>0.81846153846153846</v>
      </c>
      <c r="O44" s="8">
        <f t="shared" si="23"/>
        <v>0.77358490566037741</v>
      </c>
      <c r="P44" s="8">
        <f t="shared" si="23"/>
        <v>0.76086956521739135</v>
      </c>
      <c r="Q44" s="8">
        <f t="shared" si="23"/>
        <v>0.77192982456140347</v>
      </c>
      <c r="R44" s="8">
        <f t="shared" si="23"/>
        <v>0.7665995975855131</v>
      </c>
      <c r="S44" s="8">
        <f t="shared" si="23"/>
        <v>0.75</v>
      </c>
      <c r="T44" s="8">
        <f t="shared" si="23"/>
        <v>0.76311336717428091</v>
      </c>
      <c r="U44" s="8"/>
    </row>
    <row r="45" spans="6:21">
      <c r="F45" s="1" t="str">
        <f t="shared" si="22"/>
        <v>Olaf Heinsch</v>
      </c>
      <c r="G45" s="47"/>
      <c r="H45" s="8">
        <f t="shared" si="23"/>
        <v>0.66666666666666663</v>
      </c>
      <c r="I45" s="8">
        <f t="shared" si="23"/>
        <v>0.75531914893617025</v>
      </c>
      <c r="J45" s="8">
        <f t="shared" si="23"/>
        <v>0.80714285714285716</v>
      </c>
      <c r="K45" s="8">
        <f t="shared" si="23"/>
        <v>0.78835978835978837</v>
      </c>
      <c r="L45" s="8">
        <f t="shared" si="23"/>
        <v>0.79741379310344829</v>
      </c>
      <c r="M45" s="8">
        <f t="shared" si="23"/>
        <v>0.79783393501805056</v>
      </c>
      <c r="N45" s="8">
        <f t="shared" si="23"/>
        <v>0.77846153846153843</v>
      </c>
      <c r="O45" s="8">
        <f t="shared" si="23"/>
        <v>0.77358490566037741</v>
      </c>
      <c r="P45" s="8">
        <f t="shared" si="23"/>
        <v>0.77053140096618356</v>
      </c>
      <c r="Q45" s="8">
        <f t="shared" si="23"/>
        <v>0.7478070175438597</v>
      </c>
      <c r="R45" s="8">
        <f t="shared" si="23"/>
        <v>0.7283702213279678</v>
      </c>
      <c r="S45" s="8">
        <f t="shared" si="23"/>
        <v>0.71875</v>
      </c>
      <c r="T45" s="8">
        <f t="shared" si="23"/>
        <v>0.72250423011844334</v>
      </c>
      <c r="U45" s="8"/>
    </row>
    <row r="46" spans="6:21">
      <c r="F46" s="1" t="str">
        <f t="shared" si="22"/>
        <v>Jolanta "Fox" Lisowska</v>
      </c>
      <c r="G46" s="47"/>
      <c r="H46" s="8">
        <f t="shared" si="23"/>
        <v>0.77083333333333337</v>
      </c>
      <c r="I46" s="8">
        <f t="shared" si="23"/>
        <v>0.75531914893617025</v>
      </c>
      <c r="J46" s="8">
        <f t="shared" si="23"/>
        <v>0.75714285714285712</v>
      </c>
      <c r="K46" s="8">
        <f t="shared" si="23"/>
        <v>0.78835978835978837</v>
      </c>
      <c r="L46" s="8">
        <f t="shared" si="23"/>
        <v>0.78879310344827591</v>
      </c>
      <c r="M46" s="8">
        <f t="shared" si="23"/>
        <v>0.76534296028880866</v>
      </c>
      <c r="N46" s="8">
        <f t="shared" si="23"/>
        <v>0.76615384615384619</v>
      </c>
      <c r="O46" s="8">
        <f t="shared" si="23"/>
        <v>0.76010781671159033</v>
      </c>
      <c r="P46" s="8">
        <f t="shared" si="23"/>
        <v>0.7439613526570048</v>
      </c>
      <c r="Q46" s="8">
        <f t="shared" si="23"/>
        <v>0.73245614035087714</v>
      </c>
      <c r="R46" s="8">
        <f t="shared" si="23"/>
        <v>0.7142857142857143</v>
      </c>
      <c r="S46" s="8">
        <f t="shared" si="23"/>
        <v>0.70772058823529416</v>
      </c>
      <c r="T46" s="8">
        <f t="shared" si="23"/>
        <v>0.70389170896785114</v>
      </c>
      <c r="U46" s="8"/>
    </row>
    <row r="47" spans="6:21">
      <c r="F47" s="1" t="str">
        <f t="shared" si="22"/>
        <v>Krzysztof "Madereiro" Piękniewski</v>
      </c>
      <c r="G47" s="47"/>
      <c r="H47" s="8">
        <f t="shared" si="23"/>
        <v>0.83333333333333337</v>
      </c>
      <c r="I47" s="8">
        <f t="shared" si="23"/>
        <v>0.80851063829787229</v>
      </c>
      <c r="J47" s="8">
        <f t="shared" si="23"/>
        <v>0.75</v>
      </c>
      <c r="K47" s="8">
        <f t="shared" si="23"/>
        <v>0.76190476190476186</v>
      </c>
      <c r="L47" s="8">
        <f t="shared" si="23"/>
        <v>0.75862068965517238</v>
      </c>
      <c r="M47" s="8">
        <f t="shared" si="23"/>
        <v>0.76895306859205781</v>
      </c>
      <c r="N47" s="8">
        <f t="shared" si="23"/>
        <v>0.7384615384615385</v>
      </c>
      <c r="O47" s="8">
        <f t="shared" si="23"/>
        <v>0.69811320754716977</v>
      </c>
      <c r="P47" s="8">
        <f t="shared" si="23"/>
        <v>0.70772946859903385</v>
      </c>
      <c r="Q47" s="8">
        <f t="shared" si="23"/>
        <v>0.69298245614035092</v>
      </c>
      <c r="R47" s="8">
        <f t="shared" si="23"/>
        <v>0.6901408450704225</v>
      </c>
      <c r="S47" s="8">
        <f t="shared" si="23"/>
        <v>0.67647058823529416</v>
      </c>
      <c r="T47" s="8">
        <f t="shared" si="23"/>
        <v>0.69204737732656518</v>
      </c>
      <c r="U47" s="8"/>
    </row>
    <row r="48" spans="6:21">
      <c r="F48" s="1" t="str">
        <f t="shared" si="22"/>
        <v>Bartłomiej Gajewski</v>
      </c>
      <c r="G48" s="47"/>
      <c r="H48" s="8">
        <f t="shared" si="23"/>
        <v>0.75</v>
      </c>
      <c r="I48" s="8">
        <f t="shared" si="23"/>
        <v>0.67021276595744683</v>
      </c>
      <c r="J48" s="8">
        <f t="shared" si="23"/>
        <v>0.7</v>
      </c>
      <c r="K48" s="8">
        <f t="shared" si="23"/>
        <v>0.69312169312169314</v>
      </c>
      <c r="L48" s="8">
        <f t="shared" si="23"/>
        <v>0.68965517241379315</v>
      </c>
      <c r="M48" s="8">
        <f t="shared" si="23"/>
        <v>0.6534296028880866</v>
      </c>
      <c r="N48" s="8">
        <f t="shared" si="23"/>
        <v>0.6676923076923077</v>
      </c>
      <c r="O48" s="8">
        <f t="shared" si="23"/>
        <v>0.65768194070080865</v>
      </c>
      <c r="P48" s="8">
        <f t="shared" si="23"/>
        <v>0.66666666666666663</v>
      </c>
      <c r="Q48" s="8">
        <f t="shared" si="23"/>
        <v>0.67324561403508776</v>
      </c>
      <c r="R48" s="8">
        <f t="shared" si="23"/>
        <v>0.64989939637826966</v>
      </c>
      <c r="S48" s="8">
        <f t="shared" si="23"/>
        <v>0.64154411764705888</v>
      </c>
      <c r="T48" s="8">
        <f t="shared" si="23"/>
        <v>0.61252115059221657</v>
      </c>
      <c r="U48" s="8"/>
    </row>
    <row r="49" spans="6:21">
      <c r="F49" s="1" t="str">
        <f t="shared" si="22"/>
        <v>Dariusz Kułaga</v>
      </c>
      <c r="G49" s="47"/>
      <c r="H49" s="8">
        <f t="shared" si="23"/>
        <v>0.75</v>
      </c>
      <c r="I49" s="8">
        <f t="shared" si="23"/>
        <v>0.67021276595744683</v>
      </c>
      <c r="J49" s="8">
        <f t="shared" si="23"/>
        <v>0.75</v>
      </c>
      <c r="K49" s="8">
        <f t="shared" si="23"/>
        <v>0.70370370370370372</v>
      </c>
      <c r="L49" s="8">
        <f t="shared" si="23"/>
        <v>0.68103448275862066</v>
      </c>
      <c r="M49" s="8">
        <f t="shared" si="23"/>
        <v>0.68231046931407946</v>
      </c>
      <c r="N49" s="8">
        <f t="shared" si="23"/>
        <v>0.64923076923076928</v>
      </c>
      <c r="O49" s="8">
        <f t="shared" si="23"/>
        <v>0.65229110512129385</v>
      </c>
      <c r="P49" s="8">
        <f t="shared" si="23"/>
        <v>0.60144927536231885</v>
      </c>
      <c r="Q49" s="8">
        <f t="shared" si="23"/>
        <v>0.60526315789473684</v>
      </c>
      <c r="R49" s="8">
        <f t="shared" si="23"/>
        <v>0.59557344064386319</v>
      </c>
      <c r="S49" s="8">
        <f t="shared" si="23"/>
        <v>0.59007352941176472</v>
      </c>
      <c r="T49" s="8">
        <f t="shared" si="23"/>
        <v>0.60236886632825715</v>
      </c>
      <c r="U49" s="8"/>
    </row>
    <row r="50" spans="6:21">
      <c r="F50" s="1" t="str">
        <f t="shared" si="22"/>
        <v>Zbigniew Futyma</v>
      </c>
      <c r="G50" s="47"/>
      <c r="H50" s="8">
        <f t="shared" si="23"/>
        <v>0.72916666666666663</v>
      </c>
      <c r="I50" s="8">
        <f t="shared" si="23"/>
        <v>0.69148936170212771</v>
      </c>
      <c r="J50" s="8">
        <f t="shared" si="23"/>
        <v>0.62857142857142856</v>
      </c>
      <c r="K50" s="8">
        <f t="shared" si="23"/>
        <v>0.63492063492063489</v>
      </c>
      <c r="L50" s="8">
        <f t="shared" si="23"/>
        <v>0.62931034482758619</v>
      </c>
      <c r="M50" s="8">
        <f t="shared" si="23"/>
        <v>0.62454873646209386</v>
      </c>
      <c r="N50" s="8">
        <f t="shared" si="23"/>
        <v>0.59076923076923082</v>
      </c>
      <c r="O50" s="8">
        <f t="shared" si="23"/>
        <v>0.58760107816711593</v>
      </c>
      <c r="P50" s="8">
        <f t="shared" si="23"/>
        <v>0.55797101449275366</v>
      </c>
      <c r="Q50" s="8">
        <f t="shared" si="23"/>
        <v>0.56578947368421051</v>
      </c>
      <c r="R50" s="8">
        <f t="shared" si="23"/>
        <v>0.5714285714285714</v>
      </c>
      <c r="S50" s="8">
        <f t="shared" si="23"/>
        <v>0.5625</v>
      </c>
      <c r="T50" s="8">
        <f t="shared" si="23"/>
        <v>0.5769881556683587</v>
      </c>
      <c r="U50" s="8"/>
    </row>
    <row r="51" spans="6:21">
      <c r="F51" s="1" t="str">
        <f t="shared" si="22"/>
        <v>Leszek "Haris" Jęczkowski</v>
      </c>
      <c r="G51" s="47"/>
      <c r="H51" s="8">
        <f t="shared" si="23"/>
        <v>0.75</v>
      </c>
      <c r="I51" s="8">
        <f t="shared" si="23"/>
        <v>0.74468085106382975</v>
      </c>
      <c r="J51" s="8">
        <f t="shared" si="23"/>
        <v>0.62142857142857144</v>
      </c>
      <c r="K51" s="8">
        <f t="shared" si="23"/>
        <v>0.61375661375661372</v>
      </c>
      <c r="L51" s="8">
        <f t="shared" si="23"/>
        <v>0.61206896551724133</v>
      </c>
      <c r="M51" s="8">
        <f t="shared" si="23"/>
        <v>0.59566787003610111</v>
      </c>
      <c r="N51" s="8">
        <f t="shared" si="23"/>
        <v>0.58461538461538465</v>
      </c>
      <c r="O51" s="8">
        <f t="shared" si="23"/>
        <v>0.54986522911051217</v>
      </c>
      <c r="P51" s="8">
        <f t="shared" si="23"/>
        <v>0.55555555555555558</v>
      </c>
      <c r="Q51" s="8">
        <f t="shared" si="23"/>
        <v>0.55043859649122806</v>
      </c>
      <c r="R51" s="8">
        <f t="shared" si="23"/>
        <v>0.54728370221327971</v>
      </c>
      <c r="S51" s="8">
        <f t="shared" si="23"/>
        <v>0.50183823529411764</v>
      </c>
      <c r="T51" s="8">
        <f t="shared" si="23"/>
        <v>0.52453468697123518</v>
      </c>
      <c r="U51" s="8"/>
    </row>
    <row r="52" spans="6:21">
      <c r="F52" s="1" t="str">
        <f t="shared" si="22"/>
        <v>Jan B Kowal</v>
      </c>
      <c r="G52" s="47"/>
      <c r="H52" s="8">
        <f t="shared" si="23"/>
        <v>0.54166666666666663</v>
      </c>
      <c r="I52" s="8">
        <f t="shared" si="23"/>
        <v>0.64893617021276595</v>
      </c>
      <c r="J52" s="8">
        <f t="shared" si="23"/>
        <v>0.5714285714285714</v>
      </c>
      <c r="K52" s="8">
        <f t="shared" si="23"/>
        <v>0.49735449735449733</v>
      </c>
      <c r="L52" s="8">
        <f t="shared" si="23"/>
        <v>0.49568965517241381</v>
      </c>
      <c r="M52" s="8">
        <f t="shared" si="23"/>
        <v>0.46570397111913359</v>
      </c>
      <c r="N52" s="8">
        <f t="shared" si="23"/>
        <v>0.41846153846153844</v>
      </c>
      <c r="O52" s="8">
        <f t="shared" si="23"/>
        <v>0.40431266846361186</v>
      </c>
      <c r="P52" s="8">
        <f t="shared" si="23"/>
        <v>0.40096618357487923</v>
      </c>
      <c r="Q52" s="8">
        <f t="shared" si="23"/>
        <v>0.375</v>
      </c>
      <c r="R52" s="8">
        <f t="shared" si="23"/>
        <v>0.41247484909456739</v>
      </c>
      <c r="S52" s="8">
        <f t="shared" si="23"/>
        <v>0.40257352941176472</v>
      </c>
      <c r="T52" s="8">
        <f t="shared" si="23"/>
        <v>0.42470389170896783</v>
      </c>
      <c r="U52" s="8"/>
    </row>
    <row r="53" spans="6:21">
      <c r="F53" s="1" t="str">
        <f t="shared" si="22"/>
        <v>Roman Kozieł</v>
      </c>
      <c r="G53" s="47"/>
      <c r="H53" s="8">
        <f t="shared" si="23"/>
        <v>0.25</v>
      </c>
      <c r="I53" s="8">
        <f t="shared" si="23"/>
        <v>0.28723404255319152</v>
      </c>
      <c r="J53" s="8">
        <f t="shared" si="23"/>
        <v>0.42142857142857143</v>
      </c>
      <c r="K53" s="8">
        <f t="shared" si="23"/>
        <v>0.39153439153439151</v>
      </c>
      <c r="L53" s="8">
        <f t="shared" si="23"/>
        <v>0.46120689655172414</v>
      </c>
      <c r="M53" s="8">
        <f t="shared" si="23"/>
        <v>0.47292418772563177</v>
      </c>
      <c r="N53" s="8">
        <f t="shared" si="23"/>
        <v>0.46153846153846156</v>
      </c>
      <c r="O53" s="8">
        <f t="shared" si="23"/>
        <v>0.44743935309973049</v>
      </c>
      <c r="P53" s="8">
        <f t="shared" si="23"/>
        <v>0.43236714975845408</v>
      </c>
      <c r="Q53" s="8">
        <f t="shared" si="23"/>
        <v>0.4057017543859649</v>
      </c>
      <c r="R53" s="8">
        <f t="shared" si="23"/>
        <v>0.3903420523138833</v>
      </c>
      <c r="S53" s="8">
        <f t="shared" si="23"/>
        <v>0.38419117647058826</v>
      </c>
      <c r="T53" s="8">
        <f t="shared" si="23"/>
        <v>0.3536379018612521</v>
      </c>
      <c r="U53" s="8"/>
    </row>
  </sheetData>
  <mergeCells count="20">
    <mergeCell ref="N1:N2"/>
    <mergeCell ref="A1:A2"/>
    <mergeCell ref="B1:B2"/>
    <mergeCell ref="C1:C2"/>
    <mergeCell ref="D1:D2"/>
    <mergeCell ref="F1:F2"/>
    <mergeCell ref="H1:H2"/>
    <mergeCell ref="I1:I2"/>
    <mergeCell ref="J1:J2"/>
    <mergeCell ref="K1:K2"/>
    <mergeCell ref="L1:L2"/>
    <mergeCell ref="M1:M2"/>
    <mergeCell ref="V1:Z1"/>
    <mergeCell ref="AD1:AG1"/>
    <mergeCell ref="O1:O2"/>
    <mergeCell ref="P1:P2"/>
    <mergeCell ref="Q1:Q2"/>
    <mergeCell ref="R1:R2"/>
    <mergeCell ref="S1:S2"/>
    <mergeCell ref="T1:T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4" t="s">
        <v>0</v>
      </c>
      <c r="B1" s="54" t="s">
        <v>1</v>
      </c>
      <c r="C1" s="54" t="s">
        <v>2</v>
      </c>
      <c r="D1" s="55" t="s">
        <v>3</v>
      </c>
      <c r="E1" s="57" t="s">
        <v>4</v>
      </c>
      <c r="F1" s="53">
        <v>1</v>
      </c>
      <c r="G1" s="53">
        <v>2</v>
      </c>
      <c r="H1" s="53">
        <v>3</v>
      </c>
      <c r="I1" s="53">
        <v>4</v>
      </c>
      <c r="J1" s="53">
        <v>5</v>
      </c>
      <c r="K1" s="53">
        <v>6</v>
      </c>
      <c r="L1" s="53">
        <v>7</v>
      </c>
      <c r="M1" s="53">
        <v>8</v>
      </c>
      <c r="N1" s="53">
        <v>9</v>
      </c>
      <c r="O1" s="53">
        <v>10</v>
      </c>
      <c r="P1" s="53">
        <v>11</v>
      </c>
      <c r="Q1" s="53">
        <v>12</v>
      </c>
      <c r="R1" s="53">
        <v>13</v>
      </c>
      <c r="S1" s="51"/>
      <c r="T1" s="51"/>
      <c r="U1" s="51"/>
      <c r="V1" s="51"/>
      <c r="W1" s="51"/>
      <c r="X1" s="22" t="s">
        <v>32</v>
      </c>
      <c r="Y1" s="22" t="s">
        <v>31</v>
      </c>
      <c r="Z1" s="52" t="s">
        <v>23</v>
      </c>
      <c r="AA1" s="52"/>
      <c r="AB1" s="52"/>
      <c r="AC1" s="52"/>
      <c r="AD1" s="20" t="s">
        <v>26</v>
      </c>
      <c r="AE1" s="27">
        <v>650</v>
      </c>
    </row>
    <row r="2" spans="1:31">
      <c r="A2" s="54"/>
      <c r="B2" s="54"/>
      <c r="C2" s="54"/>
      <c r="D2" s="56"/>
      <c r="E2" s="57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4">
        <f t="shared" ref="X3:X11" si="1">E3/13</f>
        <v>37.53846153846154</v>
      </c>
      <c r="Y3" s="24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28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4">
        <f t="shared" si="1"/>
        <v>35.307692307692307</v>
      </c>
      <c r="Y4" s="24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30</v>
      </c>
      <c r="C5" s="12" t="s">
        <v>5</v>
      </c>
      <c r="D5" s="12" t="s">
        <v>50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4">
        <f t="shared" si="1"/>
        <v>34.615384615384613</v>
      </c>
      <c r="Y5" s="24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67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4">
        <f t="shared" si="1"/>
        <v>30.615384615384617</v>
      </c>
      <c r="Y6" s="24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68</v>
      </c>
      <c r="C7" s="12" t="s">
        <v>76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4">
        <f t="shared" si="1"/>
        <v>30</v>
      </c>
      <c r="Y7" s="24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53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4">
        <f t="shared" si="1"/>
        <v>29.307692307692307</v>
      </c>
      <c r="Y8" s="24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34" t="s">
        <v>66</v>
      </c>
      <c r="C9" s="35" t="s">
        <v>5</v>
      </c>
      <c r="D9" s="3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4">
        <f t="shared" si="1"/>
        <v>23.23076923076923</v>
      </c>
      <c r="Y9" s="24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75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4">
        <f t="shared" si="1"/>
        <v>22.23076923076923</v>
      </c>
      <c r="Y10" s="24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69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4">
        <f t="shared" si="1"/>
        <v>1.3076923076923077</v>
      </c>
      <c r="Y11" s="24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"Madereiro"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4" t="s">
        <v>0</v>
      </c>
      <c r="B1" s="54" t="s">
        <v>1</v>
      </c>
      <c r="C1" s="54" t="s">
        <v>2</v>
      </c>
      <c r="D1" s="55" t="s">
        <v>3</v>
      </c>
      <c r="E1" s="57" t="s">
        <v>4</v>
      </c>
      <c r="F1" s="53">
        <v>1</v>
      </c>
      <c r="G1" s="53">
        <v>2</v>
      </c>
      <c r="H1" s="53">
        <v>3</v>
      </c>
      <c r="I1" s="53">
        <v>4</v>
      </c>
      <c r="J1" s="53">
        <v>5</v>
      </c>
      <c r="K1" s="53">
        <v>6</v>
      </c>
      <c r="L1" s="53">
        <v>7</v>
      </c>
      <c r="M1" s="53">
        <v>8</v>
      </c>
      <c r="N1" s="53">
        <v>9</v>
      </c>
      <c r="O1" s="53">
        <v>10</v>
      </c>
      <c r="P1" s="53">
        <v>11</v>
      </c>
      <c r="Q1" s="53">
        <v>12</v>
      </c>
      <c r="R1" s="53">
        <v>13</v>
      </c>
      <c r="S1" s="51"/>
      <c r="T1" s="51"/>
      <c r="U1" s="51"/>
      <c r="V1" s="51"/>
      <c r="W1" s="51"/>
      <c r="X1" s="22" t="s">
        <v>32</v>
      </c>
      <c r="Y1" s="22" t="s">
        <v>31</v>
      </c>
      <c r="Z1" s="52" t="s">
        <v>23</v>
      </c>
      <c r="AA1" s="52"/>
      <c r="AB1" s="52"/>
      <c r="AC1" s="52"/>
      <c r="AD1" s="20" t="s">
        <v>26</v>
      </c>
      <c r="AE1" s="27">
        <v>650</v>
      </c>
    </row>
    <row r="2" spans="1:31">
      <c r="A2" s="54"/>
      <c r="B2" s="54"/>
      <c r="C2" s="54"/>
      <c r="D2" s="56"/>
      <c r="E2" s="57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4">
        <f t="shared" ref="X3:X18" si="1">E3/13</f>
        <v>40.615384615384613</v>
      </c>
      <c r="Y3" s="24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38</v>
      </c>
      <c r="C4" s="12" t="s">
        <v>5</v>
      </c>
      <c r="D4" s="12" t="s">
        <v>50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4">
        <f t="shared" si="1"/>
        <v>37.384615384615387</v>
      </c>
      <c r="Y4" s="24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4">
        <f t="shared" si="1"/>
        <v>35.230769230769234</v>
      </c>
      <c r="Y5" s="24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4">
        <f t="shared" si="1"/>
        <v>34.153846153846153</v>
      </c>
      <c r="Y6" s="24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34</v>
      </c>
      <c r="C7" s="12" t="s">
        <v>5</v>
      </c>
      <c r="D7" s="12" t="s">
        <v>50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4">
        <f t="shared" si="1"/>
        <v>33.153846153846153</v>
      </c>
      <c r="Y7" s="24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51</v>
      </c>
      <c r="C8" s="12" t="s">
        <v>52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4">
        <f t="shared" si="1"/>
        <v>32.384615384615387</v>
      </c>
      <c r="Y8" s="24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62</v>
      </c>
      <c r="C9" s="12" t="s">
        <v>52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4">
        <f t="shared" si="1"/>
        <v>31.846153846153847</v>
      </c>
      <c r="Y9" s="24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77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4">
        <f t="shared" si="1"/>
        <v>30.23076923076923</v>
      </c>
      <c r="Y10" s="24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27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4">
        <f t="shared" si="1"/>
        <v>30.153846153846153</v>
      </c>
      <c r="Y11" s="24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30</v>
      </c>
      <c r="C12" s="12" t="s">
        <v>5</v>
      </c>
      <c r="D12" s="12" t="s">
        <v>50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4">
        <f t="shared" si="1"/>
        <v>29.846153846153847</v>
      </c>
      <c r="Y12" s="24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75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4">
        <f t="shared" si="1"/>
        <v>27.46153846153846</v>
      </c>
      <c r="Y13" s="24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63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4">
        <f t="shared" si="1"/>
        <v>22.923076923076923</v>
      </c>
      <c r="Y14" s="24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34" t="s">
        <v>57</v>
      </c>
      <c r="C15" s="35" t="s">
        <v>5</v>
      </c>
      <c r="D15" s="3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4">
        <f t="shared" si="1"/>
        <v>20.23076923076923</v>
      </c>
      <c r="Y15" s="24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64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4">
        <f t="shared" si="1"/>
        <v>19.384615384615383</v>
      </c>
      <c r="Y16" s="24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65</v>
      </c>
      <c r="C17" s="12" t="s">
        <v>52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4">
        <f t="shared" si="1"/>
        <v>15.384615384615385</v>
      </c>
      <c r="Y17" s="24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66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4">
        <f t="shared" si="1"/>
        <v>9.615384615384615</v>
      </c>
      <c r="Y18" s="24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Lisowska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"Madereiro"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Futyna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4" t="s">
        <v>0</v>
      </c>
      <c r="B1" s="54" t="s">
        <v>1</v>
      </c>
      <c r="C1" s="54" t="s">
        <v>2</v>
      </c>
      <c r="D1" s="55" t="s">
        <v>3</v>
      </c>
      <c r="E1" s="57" t="s">
        <v>4</v>
      </c>
      <c r="F1" s="53">
        <v>1</v>
      </c>
      <c r="G1" s="53">
        <v>2</v>
      </c>
      <c r="H1" s="53">
        <v>3</v>
      </c>
      <c r="I1" s="53">
        <v>4</v>
      </c>
      <c r="J1" s="53">
        <v>5</v>
      </c>
      <c r="K1" s="53">
        <v>6</v>
      </c>
      <c r="L1" s="53">
        <v>7</v>
      </c>
      <c r="M1" s="53">
        <v>8</v>
      </c>
      <c r="N1" s="53">
        <v>9</v>
      </c>
      <c r="O1" s="53">
        <v>10</v>
      </c>
      <c r="P1" s="53">
        <v>11</v>
      </c>
      <c r="Q1" s="53">
        <v>12</v>
      </c>
      <c r="R1" s="53">
        <v>13</v>
      </c>
      <c r="S1" s="51"/>
      <c r="T1" s="51"/>
      <c r="U1" s="51"/>
      <c r="V1" s="51"/>
      <c r="W1" s="51"/>
      <c r="X1" s="22" t="s">
        <v>32</v>
      </c>
      <c r="Y1" s="22" t="s">
        <v>31</v>
      </c>
      <c r="Z1" s="52" t="s">
        <v>23</v>
      </c>
      <c r="AA1" s="52"/>
      <c r="AB1" s="52"/>
      <c r="AC1" s="52"/>
      <c r="AD1" s="20" t="s">
        <v>26</v>
      </c>
      <c r="AE1" s="27">
        <v>650</v>
      </c>
    </row>
    <row r="2" spans="1:31">
      <c r="A2" s="54"/>
      <c r="B2" s="54"/>
      <c r="C2" s="54"/>
      <c r="D2" s="56"/>
      <c r="E2" s="57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9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4">
        <f t="shared" ref="X3:X19" si="1">E3/13</f>
        <v>43.307692307692307</v>
      </c>
      <c r="Y3" s="24">
        <f t="shared" ref="Y3:Y19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9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4">
        <f t="shared" si="1"/>
        <v>35.07692307692308</v>
      </c>
      <c r="Y4" s="24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4">
        <f t="shared" si="1"/>
        <v>34.769230769230766</v>
      </c>
      <c r="Y5" s="24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27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4">
        <f t="shared" si="1"/>
        <v>32.92307692307692</v>
      </c>
      <c r="Y6" s="24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34</v>
      </c>
      <c r="C7" s="12" t="s">
        <v>5</v>
      </c>
      <c r="D7" s="12" t="s">
        <v>50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4">
        <f t="shared" si="1"/>
        <v>32.92307692307692</v>
      </c>
      <c r="Y7" s="24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38</v>
      </c>
      <c r="C8" s="12" t="s">
        <v>5</v>
      </c>
      <c r="D8" s="12" t="s">
        <v>50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4">
        <f t="shared" si="1"/>
        <v>32.53846153846154</v>
      </c>
      <c r="Y8" s="24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30</v>
      </c>
      <c r="C9" s="12" t="s">
        <v>5</v>
      </c>
      <c r="D9" s="12" t="s">
        <v>50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4">
        <f t="shared" si="1"/>
        <v>32.53846153846154</v>
      </c>
      <c r="Y9" s="24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77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4">
        <f t="shared" si="1"/>
        <v>28.76923076923077</v>
      </c>
      <c r="Y10" s="24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51</v>
      </c>
      <c r="C11" s="12" t="s">
        <v>52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4">
        <f t="shared" si="1"/>
        <v>27.46153846153846</v>
      </c>
      <c r="Y11" s="24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53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4">
        <f t="shared" si="1"/>
        <v>21.23076923076923</v>
      </c>
      <c r="Y12" s="24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54</v>
      </c>
      <c r="C13" s="12" t="s">
        <v>52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4">
        <f t="shared" si="1"/>
        <v>17.076923076923077</v>
      </c>
      <c r="Y13" s="24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55</v>
      </c>
      <c r="C14" s="12" t="s">
        <v>56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4">
        <f t="shared" si="1"/>
        <v>16.53846153846154</v>
      </c>
      <c r="Y14" s="24">
        <f t="shared" si="2"/>
        <v>3.3076923076923079</v>
      </c>
      <c r="Z14">
        <f t="shared" ref="Z14:Z19" si="15">E13-E14</f>
        <v>7</v>
      </c>
      <c r="AA14" s="19">
        <f t="shared" ref="AA14:AA19" si="16">E14/E13</f>
        <v>0.96846846846846846</v>
      </c>
      <c r="AB14">
        <f t="shared" ref="AB14:AB19" si="17">E14-E$3</f>
        <v>-348</v>
      </c>
      <c r="AC14" s="19">
        <f t="shared" ref="AC14:AC19" si="18">E14/E$3</f>
        <v>0.38188277087033745</v>
      </c>
      <c r="AD14">
        <f t="shared" ref="AD14:AD19" si="19">E14-$AE$1</f>
        <v>-435</v>
      </c>
      <c r="AE14" s="19">
        <f t="shared" ref="AE14:AE19" si="20">E14/$AE$1</f>
        <v>0.33076923076923076</v>
      </c>
    </row>
    <row r="15" spans="1:31">
      <c r="A15" s="9">
        <v>13</v>
      </c>
      <c r="B15" s="34" t="s">
        <v>57</v>
      </c>
      <c r="C15" s="35" t="s">
        <v>5</v>
      </c>
      <c r="D15" s="3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si="5"/>
        <v>5</v>
      </c>
      <c r="S15" s="17">
        <v>5</v>
      </c>
      <c r="T15" s="17"/>
      <c r="U15" s="17"/>
      <c r="V15" s="17"/>
      <c r="W15" s="17"/>
      <c r="X15" s="24">
        <f t="shared" si="1"/>
        <v>15</v>
      </c>
      <c r="Y15" s="24">
        <f t="shared" si="2"/>
        <v>3</v>
      </c>
      <c r="Z15">
        <f t="shared" si="15"/>
        <v>20</v>
      </c>
      <c r="AA15" s="19">
        <f t="shared" si="16"/>
        <v>0.90697674418604646</v>
      </c>
      <c r="AB15">
        <f t="shared" si="17"/>
        <v>-368</v>
      </c>
      <c r="AC15" s="19">
        <f t="shared" si="18"/>
        <v>0.34635879218472471</v>
      </c>
      <c r="AD15">
        <f t="shared" si="19"/>
        <v>-455</v>
      </c>
      <c r="AE15" s="19">
        <f t="shared" si="20"/>
        <v>0.3</v>
      </c>
    </row>
    <row r="16" spans="1:31">
      <c r="A16" s="9">
        <v>14</v>
      </c>
      <c r="B16" s="11" t="s">
        <v>58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12.307692307692308</v>
      </c>
      <c r="Y16" s="24">
        <f t="shared" si="2"/>
        <v>2.4615384615384617</v>
      </c>
      <c r="Z16">
        <f t="shared" si="15"/>
        <v>35</v>
      </c>
      <c r="AA16" s="19">
        <f t="shared" si="16"/>
        <v>0.82051282051282048</v>
      </c>
      <c r="AB16">
        <f t="shared" si="17"/>
        <v>-403</v>
      </c>
      <c r="AC16" s="19">
        <f t="shared" si="18"/>
        <v>0.28419182948490229</v>
      </c>
      <c r="AD16">
        <f t="shared" si="19"/>
        <v>-490</v>
      </c>
      <c r="AE16" s="19">
        <f t="shared" si="20"/>
        <v>0.24615384615384617</v>
      </c>
    </row>
    <row r="17" spans="1:31">
      <c r="A17" s="9">
        <v>15</v>
      </c>
      <c r="B17" s="11" t="s">
        <v>59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si="5"/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4">
        <f t="shared" si="1"/>
        <v>11.846153846153847</v>
      </c>
      <c r="Y17" s="24">
        <f t="shared" si="2"/>
        <v>2.3692307692307693</v>
      </c>
      <c r="Z17">
        <f t="shared" si="15"/>
        <v>6</v>
      </c>
      <c r="AA17" s="19">
        <f t="shared" si="16"/>
        <v>0.96250000000000002</v>
      </c>
      <c r="AB17">
        <f t="shared" si="17"/>
        <v>-409</v>
      </c>
      <c r="AC17" s="19">
        <f t="shared" si="18"/>
        <v>0.27353463587921845</v>
      </c>
      <c r="AD17">
        <f t="shared" si="19"/>
        <v>-496</v>
      </c>
      <c r="AE17" s="19">
        <f t="shared" si="20"/>
        <v>0.23692307692307693</v>
      </c>
    </row>
    <row r="18" spans="1:31">
      <c r="A18" s="9">
        <v>15</v>
      </c>
      <c r="B18" s="11" t="s">
        <v>60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4">
        <f t="shared" si="1"/>
        <v>11.846153846153847</v>
      </c>
      <c r="Y18" s="24">
        <f t="shared" si="2"/>
        <v>2.3692307692307693</v>
      </c>
      <c r="Z18">
        <f t="shared" si="15"/>
        <v>0</v>
      </c>
      <c r="AA18" s="19">
        <f t="shared" si="16"/>
        <v>1</v>
      </c>
      <c r="AB18">
        <f t="shared" si="17"/>
        <v>-409</v>
      </c>
      <c r="AC18" s="19">
        <f t="shared" si="18"/>
        <v>0.27353463587921845</v>
      </c>
      <c r="AD18">
        <f t="shared" si="19"/>
        <v>-496</v>
      </c>
      <c r="AE18" s="19">
        <f t="shared" si="20"/>
        <v>0.23692307692307693</v>
      </c>
    </row>
    <row r="19" spans="1:31">
      <c r="A19" s="9">
        <v>17</v>
      </c>
      <c r="B19" s="11" t="s">
        <v>61</v>
      </c>
      <c r="C19" s="12" t="s">
        <v>5</v>
      </c>
      <c r="D19" s="12" t="s">
        <v>8</v>
      </c>
      <c r="E19" s="13">
        <f t="shared" si="0"/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si="5"/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4">
        <f t="shared" si="1"/>
        <v>6</v>
      </c>
      <c r="Y19" s="24">
        <f t="shared" si="2"/>
        <v>1.2</v>
      </c>
      <c r="Z19">
        <f t="shared" si="15"/>
        <v>76</v>
      </c>
      <c r="AA19" s="19">
        <f t="shared" si="16"/>
        <v>0.50649350649350644</v>
      </c>
      <c r="AB19">
        <f t="shared" si="17"/>
        <v>-485</v>
      </c>
      <c r="AC19" s="19">
        <f t="shared" si="18"/>
        <v>0.13854351687388988</v>
      </c>
      <c r="AD19">
        <f t="shared" si="19"/>
        <v>-572</v>
      </c>
      <c r="AE19" s="19">
        <f t="shared" si="20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1">MAX(G24:G34)</f>
        <v>87</v>
      </c>
      <c r="H40" s="2">
        <f t="shared" si="21"/>
        <v>130</v>
      </c>
      <c r="I40" s="2">
        <f t="shared" si="21"/>
        <v>175</v>
      </c>
      <c r="J40" s="2">
        <f t="shared" si="21"/>
        <v>219</v>
      </c>
      <c r="K40" s="2">
        <f t="shared" si="21"/>
        <v>261</v>
      </c>
      <c r="L40" s="2">
        <f t="shared" si="21"/>
        <v>307</v>
      </c>
      <c r="M40" s="2">
        <f t="shared" si="21"/>
        <v>349</v>
      </c>
      <c r="N40" s="2">
        <f t="shared" si="21"/>
        <v>394</v>
      </c>
      <c r="O40" s="2">
        <f t="shared" si="21"/>
        <v>435</v>
      </c>
      <c r="P40" s="2">
        <f t="shared" si="21"/>
        <v>474</v>
      </c>
      <c r="Q40" s="2">
        <f t="shared" si="21"/>
        <v>517</v>
      </c>
      <c r="R40" s="2">
        <f t="shared" si="21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0.97499999999999998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"Gata" Piechota</v>
      </c>
      <c r="F46" s="8">
        <f t="shared" ref="F46:R61" si="24">F25/F$40</f>
        <v>0.95</v>
      </c>
      <c r="G46" s="8">
        <f t="shared" si="24"/>
        <v>0.91954022988505746</v>
      </c>
      <c r="H46" s="8">
        <f t="shared" si="24"/>
        <v>0.9</v>
      </c>
      <c r="I46" s="8">
        <f t="shared" si="24"/>
        <v>0.9028571428571428</v>
      </c>
      <c r="J46" s="8">
        <f t="shared" si="24"/>
        <v>0.8904109589041096</v>
      </c>
      <c r="K46" s="8">
        <f t="shared" si="24"/>
        <v>0.87356321839080464</v>
      </c>
      <c r="L46" s="8">
        <f t="shared" si="24"/>
        <v>0.85016286644951145</v>
      </c>
      <c r="M46" s="8">
        <f t="shared" si="24"/>
        <v>0.8452722063037249</v>
      </c>
      <c r="N46" s="8">
        <f t="shared" si="24"/>
        <v>0.81472081218274117</v>
      </c>
      <c r="O46" s="8">
        <f t="shared" si="24"/>
        <v>0.81609195402298851</v>
      </c>
      <c r="P46" s="8">
        <f t="shared" si="24"/>
        <v>0.81434599156118148</v>
      </c>
      <c r="Q46" s="8">
        <f t="shared" si="24"/>
        <v>0.81624758220502902</v>
      </c>
      <c r="R46" s="8">
        <f t="shared" si="24"/>
        <v>0.8099467140319716</v>
      </c>
    </row>
    <row r="47" spans="5:18">
      <c r="E47" s="1" t="str">
        <f t="shared" si="22"/>
        <v>Krzysztof "FAZIK" Brzeziński</v>
      </c>
      <c r="F47" s="8">
        <f t="shared" si="24"/>
        <v>1</v>
      </c>
      <c r="G47" s="8">
        <f t="shared" si="24"/>
        <v>0.95402298850574707</v>
      </c>
      <c r="H47" s="8">
        <f t="shared" si="24"/>
        <v>0.96923076923076923</v>
      </c>
      <c r="I47" s="8">
        <f t="shared" si="24"/>
        <v>0.96</v>
      </c>
      <c r="J47" s="8">
        <f t="shared" si="24"/>
        <v>0.93150684931506844</v>
      </c>
      <c r="K47" s="8">
        <f t="shared" si="24"/>
        <v>0.89655172413793105</v>
      </c>
      <c r="L47" s="8">
        <f t="shared" si="24"/>
        <v>0.89576547231270354</v>
      </c>
      <c r="M47" s="8">
        <f t="shared" si="24"/>
        <v>0.90544412607449853</v>
      </c>
      <c r="N47" s="8">
        <f t="shared" si="24"/>
        <v>0.86548223350253806</v>
      </c>
      <c r="O47" s="8">
        <f t="shared" si="24"/>
        <v>0.83218390804597697</v>
      </c>
      <c r="P47" s="8">
        <f t="shared" si="24"/>
        <v>0.81223628691983119</v>
      </c>
      <c r="Q47" s="8">
        <f t="shared" si="24"/>
        <v>0.79497098646034814</v>
      </c>
      <c r="R47" s="8">
        <f t="shared" si="24"/>
        <v>0.80284191829484908</v>
      </c>
    </row>
    <row r="48" spans="5:18">
      <c r="E48" s="1" t="str">
        <f t="shared" si="22"/>
        <v>Robert "Stanley" Stańczyk</v>
      </c>
      <c r="F48" s="8">
        <f t="shared" si="24"/>
        <v>0.97499999999999998</v>
      </c>
      <c r="G48" s="8">
        <f t="shared" si="24"/>
        <v>0.88505747126436785</v>
      </c>
      <c r="H48" s="8">
        <f t="shared" si="24"/>
        <v>0.79230769230769227</v>
      </c>
      <c r="I48" s="8">
        <f t="shared" si="24"/>
        <v>0.8342857142857143</v>
      </c>
      <c r="J48" s="8">
        <f t="shared" si="24"/>
        <v>0.84474885844748859</v>
      </c>
      <c r="K48" s="8">
        <f t="shared" si="24"/>
        <v>0.83524904214559392</v>
      </c>
      <c r="L48" s="8">
        <f t="shared" si="24"/>
        <v>0.79804560260586321</v>
      </c>
      <c r="M48" s="8">
        <f t="shared" si="24"/>
        <v>0.8080229226361032</v>
      </c>
      <c r="N48" s="8">
        <f t="shared" si="24"/>
        <v>0.78680203045685282</v>
      </c>
      <c r="O48" s="8">
        <f t="shared" si="24"/>
        <v>0.77931034482758621</v>
      </c>
      <c r="P48" s="8">
        <f t="shared" si="24"/>
        <v>0.77215189873417722</v>
      </c>
      <c r="Q48" s="8">
        <f t="shared" si="24"/>
        <v>0.75048355899419728</v>
      </c>
      <c r="R48" s="8">
        <f t="shared" si="24"/>
        <v>0.76021314387211369</v>
      </c>
    </row>
    <row r="49" spans="5:18">
      <c r="E49" s="1" t="str">
        <f t="shared" si="22"/>
        <v>Radosław "Shogun" Wiśniewski</v>
      </c>
      <c r="F49" s="8">
        <f t="shared" si="24"/>
        <v>0.75</v>
      </c>
      <c r="G49" s="8">
        <f t="shared" si="24"/>
        <v>0.8045977011494253</v>
      </c>
      <c r="H49" s="8">
        <f t="shared" si="24"/>
        <v>0.81538461538461537</v>
      </c>
      <c r="I49" s="8">
        <f t="shared" si="24"/>
        <v>0.8</v>
      </c>
      <c r="J49" s="8">
        <f t="shared" si="24"/>
        <v>0.76255707762557079</v>
      </c>
      <c r="K49" s="8">
        <f t="shared" si="24"/>
        <v>0.75478927203065138</v>
      </c>
      <c r="L49" s="8">
        <f t="shared" si="24"/>
        <v>0.75895765472312704</v>
      </c>
      <c r="M49" s="8">
        <f t="shared" si="24"/>
        <v>0.77077363896848139</v>
      </c>
      <c r="N49" s="8">
        <f t="shared" si="24"/>
        <v>0.75888324873096447</v>
      </c>
      <c r="O49" s="8">
        <f t="shared" si="24"/>
        <v>0.75862068965517238</v>
      </c>
      <c r="P49" s="8">
        <f t="shared" si="24"/>
        <v>0.76371308016877637</v>
      </c>
      <c r="Q49" s="8">
        <f t="shared" si="24"/>
        <v>0.75822050290135401</v>
      </c>
      <c r="R49" s="8">
        <f t="shared" si="24"/>
        <v>0.76021314387211369</v>
      </c>
    </row>
    <row r="50" spans="5:18">
      <c r="E50" s="1" t="str">
        <f t="shared" si="22"/>
        <v>Kostiantyn Fedotov</v>
      </c>
      <c r="F50" s="8">
        <f t="shared" si="24"/>
        <v>0.9</v>
      </c>
      <c r="G50" s="8">
        <f t="shared" si="24"/>
        <v>0.88505747126436785</v>
      </c>
      <c r="H50" s="8">
        <f t="shared" si="24"/>
        <v>0.91538461538461535</v>
      </c>
      <c r="I50" s="8">
        <f t="shared" si="24"/>
        <v>0.87428571428571433</v>
      </c>
      <c r="J50" s="8">
        <f t="shared" si="24"/>
        <v>0.88127853881278539</v>
      </c>
      <c r="K50" s="8">
        <f t="shared" si="24"/>
        <v>0.85057471264367812</v>
      </c>
      <c r="L50" s="8">
        <f t="shared" si="24"/>
        <v>0.83061889250814336</v>
      </c>
      <c r="M50" s="8">
        <f t="shared" si="24"/>
        <v>0.81661891117478513</v>
      </c>
      <c r="N50" s="8">
        <f t="shared" si="24"/>
        <v>0.7791878172588832</v>
      </c>
      <c r="O50" s="8">
        <f t="shared" si="24"/>
        <v>0.74942528735632186</v>
      </c>
      <c r="P50" s="8">
        <f t="shared" si="24"/>
        <v>0.74683544303797467</v>
      </c>
      <c r="Q50" s="8">
        <f t="shared" si="24"/>
        <v>0.74274661508704065</v>
      </c>
      <c r="R50" s="8">
        <f t="shared" si="24"/>
        <v>0.75133214920071045</v>
      </c>
    </row>
    <row r="51" spans="5:18">
      <c r="E51" s="1" t="str">
        <f t="shared" si="22"/>
        <v>Mateusz Jezierski</v>
      </c>
      <c r="F51" s="8">
        <f t="shared" si="24"/>
        <v>1</v>
      </c>
      <c r="G51" s="8">
        <f t="shared" si="24"/>
        <v>0.8045977011494253</v>
      </c>
      <c r="H51" s="8">
        <f t="shared" si="24"/>
        <v>0.83076923076923082</v>
      </c>
      <c r="I51" s="8">
        <f t="shared" si="24"/>
        <v>0.82857142857142863</v>
      </c>
      <c r="J51" s="8">
        <f t="shared" si="24"/>
        <v>0.82191780821917804</v>
      </c>
      <c r="K51" s="8">
        <f t="shared" si="24"/>
        <v>0.78927203065134099</v>
      </c>
      <c r="L51" s="8">
        <f t="shared" si="24"/>
        <v>0.78827361563517917</v>
      </c>
      <c r="M51" s="8">
        <f t="shared" si="24"/>
        <v>0.80229226361031514</v>
      </c>
      <c r="N51" s="8">
        <f t="shared" si="24"/>
        <v>0.78934010152284262</v>
      </c>
      <c r="O51" s="8">
        <f t="shared" si="24"/>
        <v>0.78390804597701147</v>
      </c>
      <c r="P51" s="8">
        <f t="shared" si="24"/>
        <v>0.76582278481012656</v>
      </c>
      <c r="Q51" s="8">
        <f t="shared" si="24"/>
        <v>0.73307543520309482</v>
      </c>
      <c r="R51" s="8">
        <f t="shared" si="24"/>
        <v>0.75133214920071045</v>
      </c>
    </row>
    <row r="52" spans="5:18">
      <c r="E52" s="1" t="str">
        <f t="shared" si="22"/>
        <v>Jolanta "Fox" Lisowska</v>
      </c>
      <c r="F52" s="8">
        <f t="shared" si="24"/>
        <v>0.95</v>
      </c>
      <c r="G52" s="8">
        <f t="shared" si="24"/>
        <v>0.7816091954022989</v>
      </c>
      <c r="H52" s="8">
        <f t="shared" si="24"/>
        <v>0.82307692307692304</v>
      </c>
      <c r="I52" s="8">
        <f t="shared" si="24"/>
        <v>0.80571428571428572</v>
      </c>
      <c r="J52" s="8">
        <f t="shared" si="24"/>
        <v>0.78538812785388123</v>
      </c>
      <c r="K52" s="8">
        <f t="shared" si="24"/>
        <v>0.77011494252873558</v>
      </c>
      <c r="L52" s="8">
        <f t="shared" si="24"/>
        <v>0.749185667752443</v>
      </c>
      <c r="M52" s="8">
        <f t="shared" si="24"/>
        <v>0.74785100286532946</v>
      </c>
      <c r="N52" s="8">
        <f t="shared" si="24"/>
        <v>0.73857868020304573</v>
      </c>
      <c r="O52" s="8">
        <f t="shared" si="24"/>
        <v>0.73333333333333328</v>
      </c>
      <c r="P52" s="8">
        <f t="shared" si="24"/>
        <v>0.73839662447257381</v>
      </c>
      <c r="Q52" s="8">
        <f t="shared" si="24"/>
        <v>0.72340425531914898</v>
      </c>
      <c r="R52" s="8">
        <f t="shared" si="24"/>
        <v>0.66429840142095919</v>
      </c>
    </row>
    <row r="53" spans="5:18">
      <c r="E53" s="1" t="str">
        <f t="shared" si="22"/>
        <v>Przemysław "Wizun" Wojciukiewicz</v>
      </c>
      <c r="F53" s="8">
        <f t="shared" si="24"/>
        <v>0.72499999999999998</v>
      </c>
      <c r="G53" s="8">
        <f t="shared" si="24"/>
        <v>0.64367816091954022</v>
      </c>
      <c r="H53" s="8">
        <f t="shared" si="24"/>
        <v>0.63076923076923075</v>
      </c>
      <c r="I53" s="8">
        <f t="shared" si="24"/>
        <v>0.62857142857142856</v>
      </c>
      <c r="J53" s="8">
        <f t="shared" si="24"/>
        <v>0.62100456621004563</v>
      </c>
      <c r="K53" s="8">
        <f t="shared" si="24"/>
        <v>0.60919540229885061</v>
      </c>
      <c r="L53" s="8">
        <f t="shared" si="24"/>
        <v>0.61889250814332253</v>
      </c>
      <c r="M53" s="8">
        <f t="shared" si="24"/>
        <v>0.6275071633237822</v>
      </c>
      <c r="N53" s="8">
        <f t="shared" si="24"/>
        <v>0.62182741116751272</v>
      </c>
      <c r="O53" s="8">
        <f t="shared" si="24"/>
        <v>0.65057471264367817</v>
      </c>
      <c r="P53" s="8">
        <f t="shared" si="24"/>
        <v>0.64767932489451474</v>
      </c>
      <c r="Q53" s="8">
        <f t="shared" si="24"/>
        <v>0.6479690522243714</v>
      </c>
      <c r="R53" s="8">
        <f t="shared" si="24"/>
        <v>0.63410301953818826</v>
      </c>
    </row>
    <row r="54" spans="5:18">
      <c r="E54" s="1" t="str">
        <f t="shared" si="22"/>
        <v>Bartłomiej Gajewski</v>
      </c>
      <c r="F54" s="8">
        <f t="shared" si="24"/>
        <v>0.52500000000000002</v>
      </c>
      <c r="G54" s="8">
        <f t="shared" si="24"/>
        <v>0.63218390804597702</v>
      </c>
      <c r="H54" s="8">
        <f t="shared" si="24"/>
        <v>0.62307692307692308</v>
      </c>
      <c r="I54" s="8">
        <f t="shared" si="24"/>
        <v>0.58857142857142852</v>
      </c>
      <c r="J54" s="8">
        <f t="shared" si="24"/>
        <v>0.57077625570776258</v>
      </c>
      <c r="K54" s="8">
        <f t="shared" si="24"/>
        <v>0.57854406130268199</v>
      </c>
      <c r="L54" s="8">
        <f t="shared" si="24"/>
        <v>0.55048859934853422</v>
      </c>
      <c r="M54" s="8">
        <f t="shared" si="24"/>
        <v>0.55873925501432664</v>
      </c>
      <c r="N54" s="8">
        <f t="shared" si="24"/>
        <v>0.53045685279187815</v>
      </c>
      <c r="O54" s="8">
        <f t="shared" si="24"/>
        <v>0.50574712643678166</v>
      </c>
      <c r="P54" s="8">
        <f t="shared" si="24"/>
        <v>0.49578059071729957</v>
      </c>
      <c r="Q54" s="8">
        <f t="shared" si="24"/>
        <v>0.47775628626692457</v>
      </c>
      <c r="R54" s="8">
        <f t="shared" si="24"/>
        <v>0.49023090586145646</v>
      </c>
    </row>
    <row r="55" spans="5:18">
      <c r="E55" s="1" t="str">
        <f t="shared" si="22"/>
        <v>Adrian Baczmański</v>
      </c>
      <c r="F55" s="8">
        <f t="shared" si="24"/>
        <v>0.375</v>
      </c>
      <c r="G55" s="8">
        <f t="shared" si="24"/>
        <v>0.50574712643678166</v>
      </c>
      <c r="H55" s="8">
        <f t="shared" si="24"/>
        <v>0.43846153846153846</v>
      </c>
      <c r="I55" s="8">
        <f t="shared" si="24"/>
        <v>0.42857142857142855</v>
      </c>
      <c r="J55" s="8">
        <f t="shared" si="24"/>
        <v>0.43378995433789952</v>
      </c>
      <c r="K55" s="8">
        <f t="shared" si="24"/>
        <v>0.45593869731800768</v>
      </c>
      <c r="L55" s="8">
        <f t="shared" si="24"/>
        <v>0.44951140065146578</v>
      </c>
      <c r="M55" s="8">
        <f t="shared" si="24"/>
        <v>0.47564469914040114</v>
      </c>
      <c r="N55" s="8">
        <f t="shared" si="24"/>
        <v>0.48984771573604063</v>
      </c>
      <c r="O55" s="8">
        <f t="shared" si="24"/>
        <v>0.47126436781609193</v>
      </c>
      <c r="P55" s="8">
        <f t="shared" si="24"/>
        <v>0.44514767932489452</v>
      </c>
      <c r="Q55" s="8">
        <f t="shared" si="24"/>
        <v>0.42940038684719534</v>
      </c>
      <c r="R55" s="8">
        <f t="shared" si="24"/>
        <v>0.39431616341030196</v>
      </c>
    </row>
    <row r="56" spans="5:18">
      <c r="E56" s="1" t="str">
        <f t="shared" si="22"/>
        <v>Jan B Kowal</v>
      </c>
      <c r="F56" s="8">
        <f t="shared" si="24"/>
        <v>0.375</v>
      </c>
      <c r="G56" s="8">
        <f t="shared" si="24"/>
        <v>0.41379310344827586</v>
      </c>
      <c r="H56" s="8">
        <f t="shared" si="24"/>
        <v>0.3923076923076923</v>
      </c>
      <c r="I56" s="8">
        <f t="shared" si="24"/>
        <v>0.43428571428571427</v>
      </c>
      <c r="J56" s="8">
        <f t="shared" si="24"/>
        <v>0.39269406392694062</v>
      </c>
      <c r="K56" s="8">
        <f t="shared" si="24"/>
        <v>0.4061302681992337</v>
      </c>
      <c r="L56" s="8">
        <f t="shared" si="24"/>
        <v>0.38110749185667753</v>
      </c>
      <c r="M56" s="8">
        <f t="shared" si="24"/>
        <v>0.41547277936962751</v>
      </c>
      <c r="N56" s="8">
        <f t="shared" si="24"/>
        <v>0.37309644670050762</v>
      </c>
      <c r="O56" s="8">
        <f t="shared" si="24"/>
        <v>0.3724137931034483</v>
      </c>
      <c r="P56" s="8">
        <f t="shared" si="24"/>
        <v>0.37341772151898733</v>
      </c>
      <c r="Q56" s="8">
        <f t="shared" si="24"/>
        <v>0.37330754352030948</v>
      </c>
      <c r="R56" s="8">
        <f t="shared" si="24"/>
        <v>0.38188277087033745</v>
      </c>
    </row>
    <row r="57" spans="5:18">
      <c r="E57" s="1" t="str">
        <f t="shared" si="22"/>
        <v>Łukasz Suska</v>
      </c>
      <c r="F57" s="8">
        <f t="shared" si="24"/>
        <v>0.625</v>
      </c>
      <c r="G57" s="8">
        <f t="shared" si="24"/>
        <v>0.56321839080459768</v>
      </c>
      <c r="H57" s="8">
        <f t="shared" si="24"/>
        <v>0.5</v>
      </c>
      <c r="I57" s="8">
        <f t="shared" si="24"/>
        <v>0.53142857142857147</v>
      </c>
      <c r="J57" s="8">
        <f t="shared" si="24"/>
        <v>0.54794520547945202</v>
      </c>
      <c r="K57" s="8">
        <f t="shared" si="24"/>
        <v>0.52873563218390807</v>
      </c>
      <c r="L57" s="8">
        <f t="shared" si="24"/>
        <v>0.48859934853420195</v>
      </c>
      <c r="M57" s="8">
        <f t="shared" si="24"/>
        <v>0.45272206303724927</v>
      </c>
      <c r="N57" s="8">
        <f t="shared" si="24"/>
        <v>0.41878172588832485</v>
      </c>
      <c r="O57" s="8">
        <f t="shared" si="24"/>
        <v>0.4206896551724138</v>
      </c>
      <c r="P57" s="8">
        <f t="shared" si="24"/>
        <v>0.39029535864978904</v>
      </c>
      <c r="Q57" s="8">
        <f t="shared" si="24"/>
        <v>0.36750483558994196</v>
      </c>
      <c r="R57" s="8">
        <f t="shared" si="24"/>
        <v>0.34635879218472471</v>
      </c>
    </row>
    <row r="58" spans="5:18">
      <c r="E58" s="1" t="str">
        <f t="shared" si="22"/>
        <v xml:space="preserve"> Grzegorz Trzeciakiewicz</v>
      </c>
      <c r="F58" s="8">
        <f t="shared" si="24"/>
        <v>0.47499999999999998</v>
      </c>
      <c r="G58" s="8">
        <f t="shared" si="24"/>
        <v>0.52873563218390807</v>
      </c>
      <c r="H58" s="8">
        <f t="shared" si="24"/>
        <v>0.49230769230769234</v>
      </c>
      <c r="I58" s="8">
        <f t="shared" si="24"/>
        <v>0.49142857142857144</v>
      </c>
      <c r="J58" s="8">
        <f t="shared" si="24"/>
        <v>0.45662100456621002</v>
      </c>
      <c r="K58" s="8">
        <f t="shared" si="24"/>
        <v>0.39846743295019155</v>
      </c>
      <c r="L58" s="8">
        <f t="shared" si="24"/>
        <v>0.38762214983713356</v>
      </c>
      <c r="M58" s="8">
        <f t="shared" si="24"/>
        <v>0.37249283667621774</v>
      </c>
      <c r="N58" s="8">
        <f t="shared" si="24"/>
        <v>0.34010152284263961</v>
      </c>
      <c r="O58" s="8">
        <f t="shared" si="24"/>
        <v>0.30804597701149428</v>
      </c>
      <c r="P58" s="8">
        <f t="shared" si="24"/>
        <v>0.30168776371308015</v>
      </c>
      <c r="Q58" s="8">
        <f t="shared" si="24"/>
        <v>0.30947775628626695</v>
      </c>
      <c r="R58" s="8">
        <f t="shared" si="24"/>
        <v>0.28419182948490229</v>
      </c>
    </row>
    <row r="59" spans="5:18">
      <c r="E59" s="1" t="str">
        <f t="shared" si="22"/>
        <v>Piotr Żmuda Trzebiatowski</v>
      </c>
      <c r="F59" s="8">
        <f t="shared" si="24"/>
        <v>0.32500000000000001</v>
      </c>
      <c r="G59" s="8">
        <f t="shared" si="24"/>
        <v>0.31034482758620691</v>
      </c>
      <c r="H59" s="8">
        <f t="shared" si="24"/>
        <v>0.31538461538461537</v>
      </c>
      <c r="I59" s="8">
        <f t="shared" si="24"/>
        <v>0.33714285714285713</v>
      </c>
      <c r="J59" s="8">
        <f t="shared" si="24"/>
        <v>0.28310502283105021</v>
      </c>
      <c r="K59" s="8">
        <f t="shared" si="24"/>
        <v>0.34482758620689657</v>
      </c>
      <c r="L59" s="8">
        <f t="shared" si="24"/>
        <v>0.33550488599348532</v>
      </c>
      <c r="M59" s="8">
        <f t="shared" si="24"/>
        <v>0.35816618911174786</v>
      </c>
      <c r="N59" s="8">
        <f t="shared" si="24"/>
        <v>0.31725888324873097</v>
      </c>
      <c r="O59" s="8">
        <f t="shared" si="24"/>
        <v>0.30344827586206896</v>
      </c>
      <c r="P59" s="8">
        <f t="shared" si="24"/>
        <v>0.27848101265822783</v>
      </c>
      <c r="Q59" s="8">
        <f t="shared" si="24"/>
        <v>0.2688588007736944</v>
      </c>
      <c r="R59" s="8">
        <f t="shared" si="24"/>
        <v>0.27353463587921845</v>
      </c>
    </row>
    <row r="60" spans="5:18">
      <c r="E60" s="1" t="str">
        <f t="shared" si="22"/>
        <v>Jan Kuciński</v>
      </c>
      <c r="F60" s="8">
        <f t="shared" si="24"/>
        <v>0.625</v>
      </c>
      <c r="G60" s="8">
        <f t="shared" si="24"/>
        <v>0.74712643678160917</v>
      </c>
      <c r="H60" s="8">
        <f t="shared" si="24"/>
        <v>0.75384615384615383</v>
      </c>
      <c r="I60" s="8">
        <f t="shared" si="24"/>
        <v>0.72571428571428576</v>
      </c>
      <c r="J60" s="8">
        <f t="shared" si="24"/>
        <v>0.70319634703196343</v>
      </c>
      <c r="K60" s="8">
        <f t="shared" si="24"/>
        <v>0.59003831417624519</v>
      </c>
      <c r="L60" s="8">
        <f t="shared" si="24"/>
        <v>0.50162866449511401</v>
      </c>
      <c r="M60" s="8">
        <f t="shared" si="24"/>
        <v>0.44126074498567336</v>
      </c>
      <c r="N60" s="8">
        <f t="shared" si="24"/>
        <v>0.39086294416243655</v>
      </c>
      <c r="O60" s="8">
        <f t="shared" si="24"/>
        <v>0.35402298850574715</v>
      </c>
      <c r="P60" s="8">
        <f t="shared" si="24"/>
        <v>0.32489451476793246</v>
      </c>
      <c r="Q60" s="8">
        <f t="shared" si="24"/>
        <v>0.2978723404255319</v>
      </c>
      <c r="R60" s="8">
        <f t="shared" si="24"/>
        <v>0.27353463587921845</v>
      </c>
    </row>
    <row r="61" spans="5:18">
      <c r="E61" s="1" t="str">
        <f t="shared" si="22"/>
        <v>Weronika Kojtka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54" t="s">
        <v>0</v>
      </c>
      <c r="B1" s="54" t="s">
        <v>1</v>
      </c>
      <c r="C1" s="54" t="s">
        <v>2</v>
      </c>
      <c r="D1" s="55" t="s">
        <v>3</v>
      </c>
      <c r="E1" s="57" t="s">
        <v>4</v>
      </c>
      <c r="F1" s="53">
        <v>1</v>
      </c>
      <c r="G1" s="53">
        <v>2</v>
      </c>
      <c r="H1" s="53">
        <v>3</v>
      </c>
      <c r="I1" s="53">
        <v>4</v>
      </c>
      <c r="J1" s="53">
        <v>5</v>
      </c>
      <c r="K1" s="53">
        <v>6</v>
      </c>
      <c r="L1" s="53">
        <v>7</v>
      </c>
      <c r="M1" s="53">
        <v>8</v>
      </c>
      <c r="N1" s="53">
        <v>9</v>
      </c>
      <c r="O1" s="53">
        <v>10</v>
      </c>
      <c r="P1" s="53">
        <v>11</v>
      </c>
      <c r="Q1" s="53">
        <v>12</v>
      </c>
      <c r="R1" s="53">
        <v>13</v>
      </c>
      <c r="S1" s="22" t="s">
        <v>32</v>
      </c>
      <c r="T1" s="22" t="s">
        <v>31</v>
      </c>
      <c r="U1" s="52" t="s">
        <v>23</v>
      </c>
      <c r="V1" s="52"/>
      <c r="W1" s="52"/>
      <c r="X1" s="52"/>
      <c r="Y1" s="20" t="s">
        <v>26</v>
      </c>
      <c r="Z1" s="27">
        <v>650</v>
      </c>
    </row>
    <row r="2" spans="1:26">
      <c r="A2" s="54"/>
      <c r="B2" s="54"/>
      <c r="C2" s="54"/>
      <c r="D2" s="56"/>
      <c r="E2" s="57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0" si="0">SUM(F3:R3)</f>
        <v>617</v>
      </c>
      <c r="F3" s="17">
        <v>43</v>
      </c>
      <c r="G3" s="17">
        <v>47</v>
      </c>
      <c r="H3" s="17">
        <v>43</v>
      </c>
      <c r="I3" s="17">
        <v>49</v>
      </c>
      <c r="J3" s="17">
        <v>48</v>
      </c>
      <c r="K3" s="17">
        <v>48</v>
      </c>
      <c r="L3" s="17">
        <v>50</v>
      </c>
      <c r="M3" s="17">
        <v>49</v>
      </c>
      <c r="N3" s="17">
        <v>48</v>
      </c>
      <c r="O3" s="17">
        <v>48</v>
      </c>
      <c r="P3" s="17">
        <v>46</v>
      </c>
      <c r="Q3" s="17">
        <v>48</v>
      </c>
      <c r="R3" s="17">
        <v>50</v>
      </c>
      <c r="S3" s="24">
        <f t="shared" ref="S3:S10" si="1">E3/13</f>
        <v>47.46153846153846</v>
      </c>
      <c r="T3" s="24">
        <f t="shared" ref="T3:T10" si="2">S3/5</f>
        <v>9.4923076923076923</v>
      </c>
      <c r="Y3">
        <f t="shared" ref="Y3:Y7" si="3">E3-$Z$1</f>
        <v>-33</v>
      </c>
      <c r="Z3" s="19">
        <f t="shared" ref="Z3:Z7" si="4">E3/$Z$1</f>
        <v>0.94923076923076921</v>
      </c>
    </row>
    <row r="4" spans="1:26">
      <c r="A4" s="9">
        <v>2</v>
      </c>
      <c r="B4" s="11" t="s">
        <v>10</v>
      </c>
      <c r="C4" s="10" t="s">
        <v>5</v>
      </c>
      <c r="D4" s="12" t="s">
        <v>8</v>
      </c>
      <c r="E4" s="13">
        <f t="shared" si="0"/>
        <v>551</v>
      </c>
      <c r="F4" s="14">
        <v>41</v>
      </c>
      <c r="G4" s="14">
        <v>43</v>
      </c>
      <c r="H4" s="14">
        <v>47</v>
      </c>
      <c r="I4" s="14">
        <v>41</v>
      </c>
      <c r="J4" s="14">
        <v>35</v>
      </c>
      <c r="K4" s="14">
        <v>45</v>
      </c>
      <c r="L4" s="14">
        <v>48</v>
      </c>
      <c r="M4" s="14">
        <v>43</v>
      </c>
      <c r="N4" s="14">
        <v>44</v>
      </c>
      <c r="O4" s="14">
        <v>36</v>
      </c>
      <c r="P4" s="14">
        <v>45</v>
      </c>
      <c r="Q4" s="14">
        <v>43</v>
      </c>
      <c r="R4" s="14">
        <v>40</v>
      </c>
      <c r="S4" s="24">
        <f t="shared" si="1"/>
        <v>42.384615384615387</v>
      </c>
      <c r="T4" s="24">
        <f t="shared" si="2"/>
        <v>8.476923076923077</v>
      </c>
      <c r="U4">
        <f>E3-E4</f>
        <v>66</v>
      </c>
      <c r="V4" s="19">
        <f t="shared" ref="V4:V7" si="5">E4/E3</f>
        <v>0.89303079416531606</v>
      </c>
      <c r="W4">
        <f t="shared" ref="W4:W7" si="6">E4-E$3</f>
        <v>-66</v>
      </c>
      <c r="X4" s="19">
        <f t="shared" ref="X4:X7" si="7">E4/E$3</f>
        <v>0.89303079416531606</v>
      </c>
      <c r="Y4">
        <f t="shared" si="3"/>
        <v>-99</v>
      </c>
      <c r="Z4" s="19">
        <f t="shared" si="4"/>
        <v>0.84769230769230774</v>
      </c>
    </row>
    <row r="5" spans="1:26">
      <c r="A5" s="9">
        <v>3</v>
      </c>
      <c r="B5" s="11" t="s">
        <v>7</v>
      </c>
      <c r="C5" s="10" t="s">
        <v>5</v>
      </c>
      <c r="D5" s="12" t="s">
        <v>6</v>
      </c>
      <c r="E5" s="13">
        <f t="shared" si="0"/>
        <v>525</v>
      </c>
      <c r="F5" s="17">
        <v>35</v>
      </c>
      <c r="G5" s="17">
        <v>49</v>
      </c>
      <c r="H5" s="17">
        <v>42</v>
      </c>
      <c r="I5" s="17">
        <v>44</v>
      </c>
      <c r="J5" s="17">
        <v>40</v>
      </c>
      <c r="K5" s="17">
        <v>37</v>
      </c>
      <c r="L5" s="17">
        <v>39</v>
      </c>
      <c r="M5" s="17">
        <v>36</v>
      </c>
      <c r="N5" s="17">
        <v>40</v>
      </c>
      <c r="O5" s="17">
        <v>42</v>
      </c>
      <c r="P5" s="17">
        <v>41</v>
      </c>
      <c r="Q5" s="17">
        <v>41</v>
      </c>
      <c r="R5" s="17">
        <v>39</v>
      </c>
      <c r="S5" s="24">
        <f t="shared" si="1"/>
        <v>40.384615384615387</v>
      </c>
      <c r="T5" s="24">
        <f t="shared" si="2"/>
        <v>8.0769230769230766</v>
      </c>
      <c r="U5">
        <f t="shared" ref="U5:U10" si="8">E4-E5</f>
        <v>26</v>
      </c>
      <c r="V5" s="19">
        <f t="shared" si="5"/>
        <v>0.95281306715063518</v>
      </c>
      <c r="W5">
        <f t="shared" si="6"/>
        <v>-92</v>
      </c>
      <c r="X5" s="19">
        <f t="shared" si="7"/>
        <v>0.85089141004862234</v>
      </c>
      <c r="Y5">
        <f t="shared" si="3"/>
        <v>-125</v>
      </c>
      <c r="Z5" s="19">
        <f t="shared" si="4"/>
        <v>0.80769230769230771</v>
      </c>
    </row>
    <row r="6" spans="1:26">
      <c r="A6" s="9">
        <v>4</v>
      </c>
      <c r="B6" s="11" t="s">
        <v>30</v>
      </c>
      <c r="C6" s="12" t="s">
        <v>5</v>
      </c>
      <c r="D6" s="12" t="s">
        <v>50</v>
      </c>
      <c r="E6" s="13">
        <f t="shared" si="0"/>
        <v>452</v>
      </c>
      <c r="F6" s="14">
        <v>36</v>
      </c>
      <c r="G6" s="14">
        <v>24</v>
      </c>
      <c r="H6" s="14">
        <v>35</v>
      </c>
      <c r="I6" s="14">
        <v>45</v>
      </c>
      <c r="J6" s="14">
        <v>39</v>
      </c>
      <c r="K6" s="14">
        <v>34</v>
      </c>
      <c r="L6" s="14">
        <v>29</v>
      </c>
      <c r="M6" s="14">
        <v>35</v>
      </c>
      <c r="N6" s="14">
        <v>38</v>
      </c>
      <c r="O6" s="14">
        <v>38</v>
      </c>
      <c r="P6" s="14">
        <v>30</v>
      </c>
      <c r="Q6" s="14">
        <v>37</v>
      </c>
      <c r="R6" s="14">
        <v>32</v>
      </c>
      <c r="S6" s="24">
        <f t="shared" si="1"/>
        <v>34.769230769230766</v>
      </c>
      <c r="T6" s="24">
        <f t="shared" si="2"/>
        <v>6.9538461538461531</v>
      </c>
      <c r="U6">
        <f t="shared" si="8"/>
        <v>73</v>
      </c>
      <c r="V6" s="19">
        <f t="shared" si="5"/>
        <v>0.86095238095238091</v>
      </c>
      <c r="W6">
        <f t="shared" si="6"/>
        <v>-165</v>
      </c>
      <c r="X6" s="19">
        <f t="shared" si="7"/>
        <v>0.73257698541329008</v>
      </c>
      <c r="Y6">
        <f t="shared" si="3"/>
        <v>-198</v>
      </c>
      <c r="Z6" s="19">
        <f t="shared" si="4"/>
        <v>0.69538461538461538</v>
      </c>
    </row>
    <row r="7" spans="1:26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439</v>
      </c>
      <c r="F7" s="17">
        <v>27</v>
      </c>
      <c r="G7" s="17">
        <v>33</v>
      </c>
      <c r="H7" s="17">
        <v>39</v>
      </c>
      <c r="I7" s="17">
        <v>33</v>
      </c>
      <c r="J7" s="17">
        <v>37</v>
      </c>
      <c r="K7" s="17">
        <v>21</v>
      </c>
      <c r="L7" s="17">
        <v>40</v>
      </c>
      <c r="M7" s="17">
        <v>40</v>
      </c>
      <c r="N7" s="17">
        <v>30</v>
      </c>
      <c r="O7" s="17">
        <v>41</v>
      </c>
      <c r="P7" s="17">
        <v>24</v>
      </c>
      <c r="Q7" s="17">
        <v>31</v>
      </c>
      <c r="R7" s="17">
        <v>43</v>
      </c>
      <c r="S7" s="24">
        <f t="shared" si="1"/>
        <v>33.769230769230766</v>
      </c>
      <c r="T7" s="24">
        <f t="shared" si="2"/>
        <v>6.7538461538461529</v>
      </c>
      <c r="U7">
        <f t="shared" si="8"/>
        <v>13</v>
      </c>
      <c r="V7" s="19">
        <f t="shared" si="5"/>
        <v>0.97123893805309736</v>
      </c>
      <c r="W7">
        <f t="shared" si="6"/>
        <v>-178</v>
      </c>
      <c r="X7" s="19">
        <f t="shared" si="7"/>
        <v>0.71150729335494323</v>
      </c>
      <c r="Y7">
        <f t="shared" si="3"/>
        <v>-211</v>
      </c>
      <c r="Z7" s="19">
        <f t="shared" si="4"/>
        <v>0.67538461538461536</v>
      </c>
    </row>
    <row r="8" spans="1:26">
      <c r="A8" s="9">
        <v>6</v>
      </c>
      <c r="B8" s="11" t="s">
        <v>63</v>
      </c>
      <c r="C8" s="12" t="s">
        <v>5</v>
      </c>
      <c r="D8" s="12" t="s">
        <v>12</v>
      </c>
      <c r="E8" s="13">
        <f t="shared" si="0"/>
        <v>415</v>
      </c>
      <c r="F8" s="18">
        <v>29</v>
      </c>
      <c r="G8" s="18">
        <v>25</v>
      </c>
      <c r="H8" s="18">
        <v>34</v>
      </c>
      <c r="I8" s="18">
        <v>31</v>
      </c>
      <c r="J8" s="18">
        <v>35</v>
      </c>
      <c r="K8" s="18">
        <v>23</v>
      </c>
      <c r="L8" s="18">
        <v>41</v>
      </c>
      <c r="M8" s="18">
        <v>28</v>
      </c>
      <c r="N8" s="18">
        <v>37</v>
      </c>
      <c r="O8" s="18">
        <v>32</v>
      </c>
      <c r="P8" s="18">
        <v>32</v>
      </c>
      <c r="Q8" s="18">
        <v>35</v>
      </c>
      <c r="R8" s="18">
        <v>33</v>
      </c>
      <c r="S8" s="24">
        <f t="shared" si="1"/>
        <v>31.923076923076923</v>
      </c>
      <c r="T8" s="24">
        <f t="shared" si="2"/>
        <v>6.384615384615385</v>
      </c>
      <c r="U8">
        <f t="shared" si="8"/>
        <v>24</v>
      </c>
      <c r="V8" s="19">
        <f>E8/E7</f>
        <v>0.9453302961275627</v>
      </c>
      <c r="W8">
        <f>E8-E$3</f>
        <v>-202</v>
      </c>
      <c r="X8" s="19">
        <f>E8/E$3</f>
        <v>0.67260940032414906</v>
      </c>
      <c r="Y8">
        <f>E8-$Z$1</f>
        <v>-235</v>
      </c>
      <c r="Z8" s="19">
        <f>E8/$Z$1</f>
        <v>0.63846153846153841</v>
      </c>
    </row>
    <row r="9" spans="1:26">
      <c r="A9" s="9">
        <v>7</v>
      </c>
      <c r="B9" s="11" t="s">
        <v>35</v>
      </c>
      <c r="C9" s="12" t="s">
        <v>5</v>
      </c>
      <c r="D9" s="12" t="s">
        <v>9</v>
      </c>
      <c r="E9" s="13">
        <f t="shared" si="0"/>
        <v>349</v>
      </c>
      <c r="F9" s="17">
        <v>11</v>
      </c>
      <c r="G9" s="17">
        <v>37</v>
      </c>
      <c r="H9" s="17">
        <v>24</v>
      </c>
      <c r="I9" s="17">
        <v>19</v>
      </c>
      <c r="J9" s="17">
        <v>29</v>
      </c>
      <c r="K9" s="17">
        <v>25</v>
      </c>
      <c r="L9" s="17">
        <v>25</v>
      </c>
      <c r="M9" s="17">
        <v>22</v>
      </c>
      <c r="N9" s="17">
        <v>42</v>
      </c>
      <c r="O9" s="17">
        <v>25</v>
      </c>
      <c r="P9" s="17">
        <v>36</v>
      </c>
      <c r="Q9" s="17">
        <v>23</v>
      </c>
      <c r="R9" s="17">
        <v>31</v>
      </c>
      <c r="S9" s="24">
        <f t="shared" si="1"/>
        <v>26.846153846153847</v>
      </c>
      <c r="T9" s="24">
        <f t="shared" si="2"/>
        <v>5.3692307692307697</v>
      </c>
      <c r="U9">
        <f t="shared" si="8"/>
        <v>66</v>
      </c>
      <c r="V9" s="19">
        <f t="shared" ref="V9:V10" si="9">E9/E8</f>
        <v>0.84096385542168672</v>
      </c>
      <c r="W9">
        <f t="shared" ref="W9:W10" si="10">E9-E$3</f>
        <v>-268</v>
      </c>
      <c r="X9" s="19">
        <f t="shared" ref="X9:X10" si="11">E9/E$3</f>
        <v>0.56564019448946512</v>
      </c>
      <c r="Y9">
        <f t="shared" ref="Y9:Y10" si="12">E9-$Z$1</f>
        <v>-301</v>
      </c>
      <c r="Z9" s="19">
        <f t="shared" ref="Z9:Z10" si="13">E9/$Z$1</f>
        <v>0.53692307692307695</v>
      </c>
    </row>
    <row r="10" spans="1:26">
      <c r="A10" s="9">
        <v>8</v>
      </c>
      <c r="B10" s="11" t="s">
        <v>53</v>
      </c>
      <c r="C10" s="12" t="s">
        <v>5</v>
      </c>
      <c r="D10" s="12" t="s">
        <v>6</v>
      </c>
      <c r="E10" s="13">
        <f t="shared" si="0"/>
        <v>332</v>
      </c>
      <c r="F10" s="18">
        <v>26</v>
      </c>
      <c r="G10" s="18">
        <v>20</v>
      </c>
      <c r="H10" s="18">
        <v>31</v>
      </c>
      <c r="I10" s="18">
        <v>34</v>
      </c>
      <c r="J10" s="14">
        <v>27</v>
      </c>
      <c r="K10" s="14">
        <v>34</v>
      </c>
      <c r="L10" s="14">
        <v>26</v>
      </c>
      <c r="M10" s="14">
        <v>16</v>
      </c>
      <c r="N10" s="14">
        <v>24</v>
      </c>
      <c r="O10" s="14">
        <v>30</v>
      </c>
      <c r="P10" s="14">
        <v>29</v>
      </c>
      <c r="Q10" s="14">
        <v>14</v>
      </c>
      <c r="R10" s="14">
        <v>21</v>
      </c>
      <c r="S10" s="24">
        <f t="shared" si="1"/>
        <v>25.53846153846154</v>
      </c>
      <c r="T10" s="24">
        <f t="shared" si="2"/>
        <v>5.1076923076923082</v>
      </c>
      <c r="U10">
        <f t="shared" si="8"/>
        <v>17</v>
      </c>
      <c r="V10" s="19">
        <f t="shared" si="9"/>
        <v>0.95128939828080228</v>
      </c>
      <c r="W10">
        <f t="shared" si="10"/>
        <v>-285</v>
      </c>
      <c r="X10" s="19">
        <f t="shared" si="11"/>
        <v>0.53808752025931927</v>
      </c>
      <c r="Y10">
        <f t="shared" si="12"/>
        <v>-318</v>
      </c>
      <c r="Z10" s="19">
        <f t="shared" si="13"/>
        <v>0.51076923076923075</v>
      </c>
    </row>
    <row r="11" spans="1:26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6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26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26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26">
      <c r="A15" s="5" t="s">
        <v>8</v>
      </c>
      <c r="B15" s="6" t="s">
        <v>15</v>
      </c>
      <c r="D15" s="2"/>
      <c r="F15" s="2">
        <f>SUM($F3:F3)</f>
        <v>43</v>
      </c>
      <c r="G15" s="2">
        <f>SUM($F3:G3)</f>
        <v>90</v>
      </c>
      <c r="H15" s="2">
        <f>SUM($F3:H3)</f>
        <v>133</v>
      </c>
      <c r="I15" s="2">
        <f>SUM($F3:I3)</f>
        <v>182</v>
      </c>
      <c r="J15" s="2">
        <f>SUM($F3:J3)</f>
        <v>230</v>
      </c>
      <c r="K15" s="2">
        <f>SUM($F3:K3)</f>
        <v>278</v>
      </c>
      <c r="L15" s="2">
        <f>SUM($F3:L3)</f>
        <v>328</v>
      </c>
      <c r="M15" s="2">
        <f>SUM($F3:M3)</f>
        <v>377</v>
      </c>
      <c r="N15" s="2">
        <f>SUM($F3:N3)</f>
        <v>425</v>
      </c>
      <c r="O15" s="2">
        <f>SUM($F3:O3)</f>
        <v>473</v>
      </c>
      <c r="P15" s="2">
        <f>SUM($F3:P3)</f>
        <v>519</v>
      </c>
      <c r="Q15" s="2">
        <f>SUM($F3:Q3)</f>
        <v>567</v>
      </c>
      <c r="R15" s="2">
        <f>SUM($F3:R3)</f>
        <v>617</v>
      </c>
    </row>
    <row r="16" spans="1:26">
      <c r="A16" s="5" t="s">
        <v>6</v>
      </c>
      <c r="B16" s="4" t="s">
        <v>16</v>
      </c>
      <c r="D16" s="2"/>
      <c r="F16" s="2">
        <f>SUM($F4:F4)</f>
        <v>41</v>
      </c>
      <c r="G16" s="2">
        <f>SUM($F4:G4)</f>
        <v>84</v>
      </c>
      <c r="H16" s="2">
        <f>SUM($F4:H4)</f>
        <v>131</v>
      </c>
      <c r="I16" s="2">
        <f>SUM($F4:I4)</f>
        <v>172</v>
      </c>
      <c r="J16" s="2">
        <f>SUM($F4:J4)</f>
        <v>207</v>
      </c>
      <c r="K16" s="2">
        <f>SUM($F4:K4)</f>
        <v>252</v>
      </c>
      <c r="L16" s="2">
        <f>SUM($F4:L4)</f>
        <v>300</v>
      </c>
      <c r="M16" s="2">
        <f>SUM($F4:M4)</f>
        <v>343</v>
      </c>
      <c r="N16" s="2">
        <f>SUM($F4:N4)</f>
        <v>387</v>
      </c>
      <c r="O16" s="2">
        <f>SUM($F4:O4)</f>
        <v>423</v>
      </c>
      <c r="P16" s="2">
        <f>SUM($F4:P4)</f>
        <v>468</v>
      </c>
      <c r="Q16" s="2">
        <f>SUM($F4:Q4)</f>
        <v>511</v>
      </c>
      <c r="R16" s="2">
        <f>SUM($F4:R4)</f>
        <v>551</v>
      </c>
    </row>
    <row r="17" spans="1:18">
      <c r="A17" s="5" t="s">
        <v>17</v>
      </c>
      <c r="B17" s="4" t="s">
        <v>18</v>
      </c>
      <c r="D17" s="2"/>
      <c r="F17" s="2">
        <f>SUM($F5:F5)</f>
        <v>35</v>
      </c>
      <c r="G17" s="2">
        <f>SUM($F5:G5)</f>
        <v>84</v>
      </c>
      <c r="H17" s="2">
        <f>SUM($F5:H5)</f>
        <v>126</v>
      </c>
      <c r="I17" s="2">
        <f>SUM($F5:I5)</f>
        <v>170</v>
      </c>
      <c r="J17" s="2">
        <f>SUM($F5:J5)</f>
        <v>210</v>
      </c>
      <c r="K17" s="2">
        <f>SUM($F5:K5)</f>
        <v>247</v>
      </c>
      <c r="L17" s="2">
        <f>SUM($F5:L5)</f>
        <v>286</v>
      </c>
      <c r="M17" s="2">
        <f>SUM($F5:M5)</f>
        <v>322</v>
      </c>
      <c r="N17" s="2">
        <f>SUM($F5:N5)</f>
        <v>362</v>
      </c>
      <c r="O17" s="2">
        <f>SUM($F5:O5)</f>
        <v>404</v>
      </c>
      <c r="P17" s="2">
        <f>SUM($F5:P5)</f>
        <v>445</v>
      </c>
      <c r="Q17" s="2">
        <f>SUM($F5:Q5)</f>
        <v>486</v>
      </c>
      <c r="R17" s="2">
        <f>SUM($F5:R5)</f>
        <v>525</v>
      </c>
    </row>
    <row r="18" spans="1:18">
      <c r="A18" s="5" t="s">
        <v>19</v>
      </c>
      <c r="B18" s="6" t="s">
        <v>20</v>
      </c>
      <c r="D18" s="2"/>
      <c r="F18" s="2">
        <f>SUM($F6:F6)</f>
        <v>36</v>
      </c>
      <c r="G18" s="2">
        <f>SUM($F6:G6)</f>
        <v>60</v>
      </c>
      <c r="H18" s="2">
        <f>SUM($F6:H6)</f>
        <v>95</v>
      </c>
      <c r="I18" s="2">
        <f>SUM($F6:I6)</f>
        <v>140</v>
      </c>
      <c r="J18" s="2">
        <f>SUM($F6:J6)</f>
        <v>179</v>
      </c>
      <c r="K18" s="2">
        <f>SUM($F6:K6)</f>
        <v>213</v>
      </c>
      <c r="L18" s="2">
        <f>SUM($F6:L6)</f>
        <v>242</v>
      </c>
      <c r="M18" s="2">
        <f>SUM($F6:M6)</f>
        <v>277</v>
      </c>
      <c r="N18" s="2">
        <f>SUM($F6:N6)</f>
        <v>315</v>
      </c>
      <c r="O18" s="2">
        <f>SUM($F6:O6)</f>
        <v>353</v>
      </c>
      <c r="P18" s="2">
        <f>SUM($F6:P6)</f>
        <v>383</v>
      </c>
      <c r="Q18" s="2">
        <f>SUM($F6:Q6)</f>
        <v>420</v>
      </c>
      <c r="R18" s="2">
        <f>SUM($F6:R6)</f>
        <v>452</v>
      </c>
    </row>
    <row r="19" spans="1:18">
      <c r="A19" s="7"/>
      <c r="D19" s="2"/>
      <c r="F19" s="2">
        <f>SUM($F7:F7)</f>
        <v>27</v>
      </c>
      <c r="G19" s="2">
        <f>SUM($F7:G7)</f>
        <v>60</v>
      </c>
      <c r="H19" s="2">
        <f>SUM($F7:H7)</f>
        <v>99</v>
      </c>
      <c r="I19" s="2">
        <f>SUM($F7:I7)</f>
        <v>132</v>
      </c>
      <c r="J19" s="2">
        <f>SUM($F7:J7)</f>
        <v>169</v>
      </c>
      <c r="K19" s="2">
        <f>SUM($F7:K7)</f>
        <v>190</v>
      </c>
      <c r="L19" s="2">
        <f>SUM($F7:L7)</f>
        <v>230</v>
      </c>
      <c r="M19" s="2">
        <f>SUM($F7:M7)</f>
        <v>270</v>
      </c>
      <c r="N19" s="2">
        <f>SUM($F7:N7)</f>
        <v>300</v>
      </c>
      <c r="O19" s="2">
        <f>SUM($F7:O7)</f>
        <v>341</v>
      </c>
      <c r="P19" s="2">
        <f>SUM($F7:P7)</f>
        <v>365</v>
      </c>
      <c r="Q19" s="2">
        <f>SUM($F7:Q7)</f>
        <v>396</v>
      </c>
      <c r="R19" s="2">
        <f>SUM($F7:R7)</f>
        <v>439</v>
      </c>
    </row>
    <row r="20" spans="1:18">
      <c r="A20" s="7"/>
      <c r="B20" s="4" t="s">
        <v>21</v>
      </c>
      <c r="D20" s="2"/>
      <c r="F20" s="2">
        <f>SUM($F8:F8)</f>
        <v>29</v>
      </c>
      <c r="G20" s="2">
        <f>SUM($F8:G8)</f>
        <v>54</v>
      </c>
      <c r="H20" s="2">
        <f>SUM($F8:H8)</f>
        <v>88</v>
      </c>
      <c r="I20" s="2">
        <f>SUM($F8:I8)</f>
        <v>119</v>
      </c>
      <c r="J20" s="2">
        <f>SUM($F8:J8)</f>
        <v>154</v>
      </c>
      <c r="K20" s="2">
        <f>SUM($F8:K8)</f>
        <v>177</v>
      </c>
      <c r="L20" s="2">
        <f>SUM($F8:L8)</f>
        <v>218</v>
      </c>
      <c r="M20" s="2">
        <f>SUM($F8:M8)</f>
        <v>246</v>
      </c>
      <c r="N20" s="2">
        <f>SUM($F8:N8)</f>
        <v>283</v>
      </c>
      <c r="O20" s="2">
        <f>SUM($F8:O8)</f>
        <v>315</v>
      </c>
      <c r="P20" s="2">
        <f>SUM($F8:P8)</f>
        <v>347</v>
      </c>
      <c r="Q20" s="2">
        <f>SUM($F8:Q8)</f>
        <v>382</v>
      </c>
      <c r="R20" s="2">
        <f>SUM($F8:R8)</f>
        <v>415</v>
      </c>
    </row>
    <row r="21" spans="1:18">
      <c r="F21" s="2">
        <f>SUM($F9:F9)</f>
        <v>11</v>
      </c>
      <c r="G21" s="2">
        <f>SUM($F9:G9)</f>
        <v>48</v>
      </c>
      <c r="H21" s="2">
        <f>SUM($F9:H9)</f>
        <v>72</v>
      </c>
      <c r="I21" s="2">
        <f>SUM($F9:I9)</f>
        <v>91</v>
      </c>
      <c r="J21" s="2">
        <f>SUM($F9:J9)</f>
        <v>120</v>
      </c>
      <c r="K21" s="2">
        <f>SUM($F9:K9)</f>
        <v>145</v>
      </c>
      <c r="L21" s="2">
        <f>SUM($F9:L9)</f>
        <v>170</v>
      </c>
      <c r="M21" s="2">
        <f>SUM($F9:M9)</f>
        <v>192</v>
      </c>
      <c r="N21" s="2">
        <f>SUM($F9:N9)</f>
        <v>234</v>
      </c>
      <c r="O21" s="2">
        <f>SUM($F9:O9)</f>
        <v>259</v>
      </c>
      <c r="P21" s="2">
        <f>SUM($F9:P9)</f>
        <v>295</v>
      </c>
      <c r="Q21" s="2">
        <f>SUM($F9:Q9)</f>
        <v>318</v>
      </c>
      <c r="R21" s="2">
        <f>SUM($F9:R9)</f>
        <v>349</v>
      </c>
    </row>
    <row r="22" spans="1:18">
      <c r="F22" s="2">
        <f>SUM($F10:F10)</f>
        <v>26</v>
      </c>
      <c r="G22" s="2">
        <f>SUM($F10:G10)</f>
        <v>46</v>
      </c>
      <c r="H22" s="2">
        <f>SUM($F10:H10)</f>
        <v>77</v>
      </c>
      <c r="I22" s="2">
        <f>SUM($F10:I10)</f>
        <v>111</v>
      </c>
      <c r="J22" s="2">
        <f>SUM($F10:J10)</f>
        <v>138</v>
      </c>
      <c r="K22" s="2">
        <f>SUM($F10:K10)</f>
        <v>172</v>
      </c>
      <c r="L22" s="2">
        <f>SUM($F10:L10)</f>
        <v>198</v>
      </c>
      <c r="M22" s="2">
        <f>SUM($F10:M10)</f>
        <v>214</v>
      </c>
      <c r="N22" s="2">
        <f>SUM($F10:N10)</f>
        <v>238</v>
      </c>
      <c r="O22" s="2">
        <f>SUM($F10:O10)</f>
        <v>268</v>
      </c>
      <c r="P22" s="2">
        <f>SUM($F10:P10)</f>
        <v>297</v>
      </c>
      <c r="Q22" s="2">
        <f>SUM($F10:Q10)</f>
        <v>311</v>
      </c>
      <c r="R22" s="2">
        <f>SUM($F10:R10)</f>
        <v>332</v>
      </c>
    </row>
    <row r="23" spans="1:18">
      <c r="F23" s="2">
        <f t="shared" ref="F23:R23" si="14">MAX(F15:F22)</f>
        <v>43</v>
      </c>
      <c r="G23" s="2">
        <f t="shared" si="14"/>
        <v>90</v>
      </c>
      <c r="H23" s="2">
        <f t="shared" si="14"/>
        <v>133</v>
      </c>
      <c r="I23" s="2">
        <f t="shared" si="14"/>
        <v>182</v>
      </c>
      <c r="J23" s="2">
        <f t="shared" si="14"/>
        <v>230</v>
      </c>
      <c r="K23" s="2">
        <f t="shared" si="14"/>
        <v>278</v>
      </c>
      <c r="L23" s="2">
        <f t="shared" si="14"/>
        <v>328</v>
      </c>
      <c r="M23" s="2">
        <f t="shared" si="14"/>
        <v>377</v>
      </c>
      <c r="N23" s="2">
        <f t="shared" si="14"/>
        <v>425</v>
      </c>
      <c r="O23" s="2">
        <f t="shared" si="14"/>
        <v>473</v>
      </c>
      <c r="P23" s="2">
        <f t="shared" si="14"/>
        <v>519</v>
      </c>
      <c r="Q23" s="2">
        <f t="shared" si="14"/>
        <v>567</v>
      </c>
      <c r="R23" s="2">
        <f t="shared" si="14"/>
        <v>617</v>
      </c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E28" s="1" t="str">
        <f t="shared" ref="E28:E35" si="15">B3</f>
        <v>Paweł Kikel</v>
      </c>
      <c r="F28" s="8">
        <f t="shared" ref="F28:R28" si="16">F15/F$23</f>
        <v>1</v>
      </c>
      <c r="G28" s="8">
        <f t="shared" si="16"/>
        <v>1</v>
      </c>
      <c r="H28" s="8">
        <f t="shared" si="16"/>
        <v>1</v>
      </c>
      <c r="I28" s="8">
        <f t="shared" si="16"/>
        <v>1</v>
      </c>
      <c r="J28" s="8">
        <f t="shared" si="16"/>
        <v>1</v>
      </c>
      <c r="K28" s="8">
        <f t="shared" si="16"/>
        <v>1</v>
      </c>
      <c r="L28" s="8">
        <f t="shared" si="16"/>
        <v>1</v>
      </c>
      <c r="M28" s="8">
        <f t="shared" si="16"/>
        <v>1</v>
      </c>
      <c r="N28" s="8">
        <f t="shared" si="16"/>
        <v>1</v>
      </c>
      <c r="O28" s="8">
        <f t="shared" si="16"/>
        <v>1</v>
      </c>
      <c r="P28" s="8">
        <f t="shared" si="16"/>
        <v>1</v>
      </c>
      <c r="Q28" s="8">
        <f t="shared" si="16"/>
        <v>1</v>
      </c>
      <c r="R28" s="8">
        <f t="shared" si="16"/>
        <v>1</v>
      </c>
    </row>
    <row r="29" spans="1:18">
      <c r="E29" s="1" t="str">
        <f t="shared" si="15"/>
        <v>Robert "Gata" Piechota</v>
      </c>
      <c r="F29" s="8">
        <f t="shared" ref="F29:R29" si="17">F16/F$23</f>
        <v>0.95348837209302328</v>
      </c>
      <c r="G29" s="8">
        <f t="shared" si="17"/>
        <v>0.93333333333333335</v>
      </c>
      <c r="H29" s="8">
        <f t="shared" si="17"/>
        <v>0.98496240601503759</v>
      </c>
      <c r="I29" s="8">
        <f t="shared" si="17"/>
        <v>0.94505494505494503</v>
      </c>
      <c r="J29" s="8">
        <f t="shared" si="17"/>
        <v>0.9</v>
      </c>
      <c r="K29" s="8">
        <f t="shared" si="17"/>
        <v>0.90647482014388492</v>
      </c>
      <c r="L29" s="8">
        <f t="shared" si="17"/>
        <v>0.91463414634146345</v>
      </c>
      <c r="M29" s="8">
        <f t="shared" si="17"/>
        <v>0.90981432360742709</v>
      </c>
      <c r="N29" s="8">
        <f t="shared" si="17"/>
        <v>0.9105882352941177</v>
      </c>
      <c r="O29" s="8">
        <f t="shared" si="17"/>
        <v>0.89429175475687106</v>
      </c>
      <c r="P29" s="8">
        <f t="shared" si="17"/>
        <v>0.90173410404624277</v>
      </c>
      <c r="Q29" s="8">
        <f t="shared" si="17"/>
        <v>0.90123456790123457</v>
      </c>
      <c r="R29" s="8">
        <f t="shared" si="17"/>
        <v>0.89303079416531606</v>
      </c>
    </row>
    <row r="30" spans="1:18">
      <c r="E30" s="1" t="str">
        <f t="shared" si="15"/>
        <v>Krzysztof "FAZIK" Brzeziński</v>
      </c>
      <c r="F30" s="8">
        <f t="shared" ref="F30:R30" si="18">F17/F$23</f>
        <v>0.81395348837209303</v>
      </c>
      <c r="G30" s="8">
        <f t="shared" si="18"/>
        <v>0.93333333333333335</v>
      </c>
      <c r="H30" s="8">
        <f t="shared" si="18"/>
        <v>0.94736842105263153</v>
      </c>
      <c r="I30" s="8">
        <f t="shared" si="18"/>
        <v>0.93406593406593408</v>
      </c>
      <c r="J30" s="8">
        <f t="shared" si="18"/>
        <v>0.91304347826086951</v>
      </c>
      <c r="K30" s="8">
        <f t="shared" si="18"/>
        <v>0.88848920863309355</v>
      </c>
      <c r="L30" s="8">
        <f t="shared" si="18"/>
        <v>0.87195121951219512</v>
      </c>
      <c r="M30" s="8">
        <f t="shared" si="18"/>
        <v>0.85411140583554379</v>
      </c>
      <c r="N30" s="8">
        <f t="shared" si="18"/>
        <v>0.85176470588235298</v>
      </c>
      <c r="O30" s="8">
        <f t="shared" si="18"/>
        <v>0.85412262156448204</v>
      </c>
      <c r="P30" s="8">
        <f t="shared" si="18"/>
        <v>0.8574181117533719</v>
      </c>
      <c r="Q30" s="8">
        <f t="shared" si="18"/>
        <v>0.8571428571428571</v>
      </c>
      <c r="R30" s="8">
        <f t="shared" si="18"/>
        <v>0.85089141004862234</v>
      </c>
    </row>
    <row r="31" spans="1:18">
      <c r="E31" s="1" t="str">
        <f t="shared" si="15"/>
        <v>Mateusz Jezierski</v>
      </c>
      <c r="F31" s="8">
        <f t="shared" ref="F31:R31" si="19">F18/F$23</f>
        <v>0.83720930232558144</v>
      </c>
      <c r="G31" s="8">
        <f t="shared" si="19"/>
        <v>0.66666666666666663</v>
      </c>
      <c r="H31" s="8">
        <f t="shared" si="19"/>
        <v>0.7142857142857143</v>
      </c>
      <c r="I31" s="8">
        <f t="shared" si="19"/>
        <v>0.76923076923076927</v>
      </c>
      <c r="J31" s="8">
        <f t="shared" si="19"/>
        <v>0.77826086956521734</v>
      </c>
      <c r="K31" s="8">
        <f t="shared" si="19"/>
        <v>0.76618705035971224</v>
      </c>
      <c r="L31" s="8">
        <f t="shared" si="19"/>
        <v>0.73780487804878048</v>
      </c>
      <c r="M31" s="8">
        <f t="shared" si="19"/>
        <v>0.73474801061007955</v>
      </c>
      <c r="N31" s="8">
        <f t="shared" si="19"/>
        <v>0.74117647058823533</v>
      </c>
      <c r="O31" s="8">
        <f t="shared" si="19"/>
        <v>0.7463002114164905</v>
      </c>
      <c r="P31" s="8">
        <f t="shared" si="19"/>
        <v>0.73795761078998068</v>
      </c>
      <c r="Q31" s="8">
        <f t="shared" si="19"/>
        <v>0.7407407407407407</v>
      </c>
      <c r="R31" s="8">
        <f t="shared" si="19"/>
        <v>0.73257698541329008</v>
      </c>
    </row>
    <row r="32" spans="1:18">
      <c r="E32" s="1" t="str">
        <f t="shared" si="15"/>
        <v>Kostiantyn Fedotov</v>
      </c>
      <c r="F32" s="8">
        <f t="shared" ref="F32:R32" si="20">F19/F$23</f>
        <v>0.62790697674418605</v>
      </c>
      <c r="G32" s="8">
        <f t="shared" si="20"/>
        <v>0.66666666666666663</v>
      </c>
      <c r="H32" s="8">
        <f t="shared" si="20"/>
        <v>0.74436090225563911</v>
      </c>
      <c r="I32" s="8">
        <f t="shared" si="20"/>
        <v>0.72527472527472525</v>
      </c>
      <c r="J32" s="8">
        <f t="shared" si="20"/>
        <v>0.73478260869565215</v>
      </c>
      <c r="K32" s="8">
        <f t="shared" si="20"/>
        <v>0.68345323741007191</v>
      </c>
      <c r="L32" s="8">
        <f t="shared" si="20"/>
        <v>0.70121951219512191</v>
      </c>
      <c r="M32" s="8">
        <f t="shared" si="20"/>
        <v>0.71618037135278512</v>
      </c>
      <c r="N32" s="8">
        <f t="shared" si="20"/>
        <v>0.70588235294117652</v>
      </c>
      <c r="O32" s="8">
        <f t="shared" si="20"/>
        <v>0.72093023255813948</v>
      </c>
      <c r="P32" s="8">
        <f t="shared" si="20"/>
        <v>0.7032755298651252</v>
      </c>
      <c r="Q32" s="8">
        <f t="shared" si="20"/>
        <v>0.69841269841269837</v>
      </c>
      <c r="R32" s="8">
        <f t="shared" si="20"/>
        <v>0.71150729335494323</v>
      </c>
    </row>
    <row r="33" spans="5:18">
      <c r="E33" s="1" t="str">
        <f t="shared" si="15"/>
        <v>Leszek "Haris" Jęczkowski</v>
      </c>
      <c r="F33" s="8">
        <f t="shared" ref="F33:R33" si="21">F20/F$23</f>
        <v>0.67441860465116277</v>
      </c>
      <c r="G33" s="8">
        <f t="shared" si="21"/>
        <v>0.6</v>
      </c>
      <c r="H33" s="8">
        <f t="shared" si="21"/>
        <v>0.66165413533834583</v>
      </c>
      <c r="I33" s="8">
        <f t="shared" si="21"/>
        <v>0.65384615384615385</v>
      </c>
      <c r="J33" s="8">
        <f t="shared" si="21"/>
        <v>0.66956521739130437</v>
      </c>
      <c r="K33" s="8">
        <f t="shared" si="21"/>
        <v>0.63669064748201443</v>
      </c>
      <c r="L33" s="8">
        <f t="shared" si="21"/>
        <v>0.66463414634146345</v>
      </c>
      <c r="M33" s="8">
        <f t="shared" si="21"/>
        <v>0.65251989389920428</v>
      </c>
      <c r="N33" s="8">
        <f t="shared" si="21"/>
        <v>0.66588235294117648</v>
      </c>
      <c r="O33" s="8">
        <f t="shared" si="21"/>
        <v>0.66596194503171247</v>
      </c>
      <c r="P33" s="8">
        <f t="shared" si="21"/>
        <v>0.66859344894026973</v>
      </c>
      <c r="Q33" s="8">
        <f t="shared" si="21"/>
        <v>0.67372134038800702</v>
      </c>
      <c r="R33" s="8">
        <f t="shared" si="21"/>
        <v>0.67260940032414906</v>
      </c>
    </row>
    <row r="34" spans="5:18">
      <c r="E34" s="1" t="str">
        <f t="shared" si="15"/>
        <v>Dorota Janiszewska</v>
      </c>
      <c r="F34" s="8">
        <f t="shared" ref="F34:R34" si="22">F21/F$23</f>
        <v>0.2558139534883721</v>
      </c>
      <c r="G34" s="8">
        <f t="shared" si="22"/>
        <v>0.53333333333333333</v>
      </c>
      <c r="H34" s="8">
        <f t="shared" si="22"/>
        <v>0.54135338345864659</v>
      </c>
      <c r="I34" s="8">
        <f t="shared" si="22"/>
        <v>0.5</v>
      </c>
      <c r="J34" s="8">
        <f t="shared" si="22"/>
        <v>0.52173913043478259</v>
      </c>
      <c r="K34" s="8">
        <f t="shared" si="22"/>
        <v>0.52158273381294962</v>
      </c>
      <c r="L34" s="8">
        <f t="shared" si="22"/>
        <v>0.51829268292682928</v>
      </c>
      <c r="M34" s="8">
        <f t="shared" si="22"/>
        <v>0.50928381962864722</v>
      </c>
      <c r="N34" s="8">
        <f t="shared" si="22"/>
        <v>0.5505882352941176</v>
      </c>
      <c r="O34" s="8">
        <f t="shared" si="22"/>
        <v>0.54756871035940802</v>
      </c>
      <c r="P34" s="8">
        <f t="shared" si="22"/>
        <v>0.5684007707129094</v>
      </c>
      <c r="Q34" s="8">
        <f t="shared" si="22"/>
        <v>0.56084656084656082</v>
      </c>
      <c r="R34" s="8">
        <f t="shared" si="22"/>
        <v>0.56564019448946512</v>
      </c>
    </row>
    <row r="35" spans="5:18">
      <c r="E35" s="1" t="str">
        <f t="shared" si="15"/>
        <v>Bartłomiej Gajewski</v>
      </c>
      <c r="F35" s="8">
        <f t="shared" ref="F35:R35" si="23">F22/F$23</f>
        <v>0.60465116279069764</v>
      </c>
      <c r="G35" s="8">
        <f t="shared" si="23"/>
        <v>0.51111111111111107</v>
      </c>
      <c r="H35" s="8">
        <f t="shared" si="23"/>
        <v>0.57894736842105265</v>
      </c>
      <c r="I35" s="8">
        <f t="shared" si="23"/>
        <v>0.60989010989010994</v>
      </c>
      <c r="J35" s="8">
        <f t="shared" si="23"/>
        <v>0.6</v>
      </c>
      <c r="K35" s="8">
        <f t="shared" si="23"/>
        <v>0.61870503597122306</v>
      </c>
      <c r="L35" s="8">
        <f t="shared" si="23"/>
        <v>0.60365853658536583</v>
      </c>
      <c r="M35" s="8">
        <f t="shared" si="23"/>
        <v>0.56763925729442966</v>
      </c>
      <c r="N35" s="8">
        <f t="shared" si="23"/>
        <v>0.56000000000000005</v>
      </c>
      <c r="O35" s="8">
        <f t="shared" si="23"/>
        <v>0.56659619450317122</v>
      </c>
      <c r="P35" s="8">
        <f t="shared" si="23"/>
        <v>0.5722543352601156</v>
      </c>
      <c r="Q35" s="8">
        <f t="shared" si="23"/>
        <v>0.54850088183421519</v>
      </c>
      <c r="R35" s="8">
        <f t="shared" si="23"/>
        <v>0.53808752025931927</v>
      </c>
    </row>
    <row r="36" spans="5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5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5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5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4" t="s">
        <v>0</v>
      </c>
      <c r="B1" s="54" t="s">
        <v>1</v>
      </c>
      <c r="C1" s="54" t="s">
        <v>2</v>
      </c>
      <c r="D1" s="55" t="s">
        <v>3</v>
      </c>
      <c r="E1" s="57" t="s">
        <v>4</v>
      </c>
      <c r="F1" s="53">
        <v>1</v>
      </c>
      <c r="G1" s="53">
        <v>2</v>
      </c>
      <c r="H1" s="53">
        <v>3</v>
      </c>
      <c r="I1" s="53">
        <v>4</v>
      </c>
      <c r="J1" s="53">
        <v>5</v>
      </c>
      <c r="K1" s="53">
        <v>6</v>
      </c>
      <c r="L1" s="53">
        <v>7</v>
      </c>
      <c r="M1" s="53">
        <v>8</v>
      </c>
      <c r="N1" s="53">
        <v>9</v>
      </c>
      <c r="O1" s="53">
        <v>10</v>
      </c>
      <c r="P1" s="53">
        <v>11</v>
      </c>
      <c r="Q1" s="53">
        <v>12</v>
      </c>
      <c r="R1" s="53">
        <v>13</v>
      </c>
      <c r="S1" s="51"/>
      <c r="T1" s="51"/>
      <c r="U1" s="51"/>
      <c r="V1" s="51"/>
      <c r="W1" s="51"/>
      <c r="X1" s="22" t="s">
        <v>32</v>
      </c>
      <c r="Y1" s="22" t="s">
        <v>31</v>
      </c>
      <c r="Z1" s="52" t="s">
        <v>23</v>
      </c>
      <c r="AA1" s="52"/>
      <c r="AB1" s="52"/>
      <c r="AC1" s="52"/>
      <c r="AD1" s="20" t="s">
        <v>26</v>
      </c>
      <c r="AE1" s="30">
        <f>65*5</f>
        <v>325</v>
      </c>
    </row>
    <row r="2" spans="1:31">
      <c r="A2" s="54"/>
      <c r="B2" s="54"/>
      <c r="C2" s="54"/>
      <c r="D2" s="56"/>
      <c r="E2" s="57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31">
        <v>0</v>
      </c>
      <c r="T2" s="37">
        <v>1</v>
      </c>
      <c r="U2" s="38">
        <v>2</v>
      </c>
      <c r="V2" s="39">
        <v>3</v>
      </c>
      <c r="W2" s="40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30</v>
      </c>
      <c r="C3" s="12" t="s">
        <v>5</v>
      </c>
      <c r="D3" s="12" t="s">
        <v>50</v>
      </c>
      <c r="E3" s="13">
        <f t="shared" ref="E3:E8" si="0">SUM(F3:R3)</f>
        <v>192</v>
      </c>
      <c r="F3" s="17">
        <v>12</v>
      </c>
      <c r="G3" s="17">
        <v>19</v>
      </c>
      <c r="H3" s="17">
        <v>10</v>
      </c>
      <c r="I3" s="17">
        <v>19</v>
      </c>
      <c r="J3" s="17">
        <v>17</v>
      </c>
      <c r="K3" s="17">
        <v>15</v>
      </c>
      <c r="L3" s="17">
        <v>18</v>
      </c>
      <c r="M3" s="17">
        <v>13</v>
      </c>
      <c r="N3" s="17">
        <v>14</v>
      </c>
      <c r="O3" s="17">
        <v>20</v>
      </c>
      <c r="P3" s="17">
        <v>15</v>
      </c>
      <c r="Q3" s="17">
        <v>15</v>
      </c>
      <c r="R3" s="17">
        <f>SUM(S3:W3)</f>
        <v>5</v>
      </c>
      <c r="S3" s="17">
        <v>5</v>
      </c>
      <c r="T3" s="17"/>
      <c r="U3" s="17"/>
      <c r="V3" s="17"/>
      <c r="W3" s="17"/>
      <c r="X3" s="24">
        <f t="shared" ref="X3:X8" si="1">E3/13</f>
        <v>14.76923076923077</v>
      </c>
      <c r="Y3" s="24">
        <f t="shared" ref="Y3:Y8" si="2">X3/5</f>
        <v>2.953846153846154</v>
      </c>
      <c r="AD3">
        <f t="shared" ref="AD3:AD7" si="3">E3-$AE$1</f>
        <v>-133</v>
      </c>
      <c r="AE3" s="19">
        <f t="shared" ref="AE3:AE7" si="4">E3/$AE$1</f>
        <v>0.59076923076923082</v>
      </c>
    </row>
    <row r="4" spans="1:31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183</v>
      </c>
      <c r="F4" s="14">
        <v>5</v>
      </c>
      <c r="G4" s="14">
        <v>14</v>
      </c>
      <c r="H4" s="14">
        <v>20</v>
      </c>
      <c r="I4" s="14">
        <v>15</v>
      </c>
      <c r="J4" s="14">
        <v>15</v>
      </c>
      <c r="K4" s="14">
        <v>6</v>
      </c>
      <c r="L4" s="14">
        <v>11</v>
      </c>
      <c r="M4" s="14">
        <v>11</v>
      </c>
      <c r="N4" s="14">
        <v>18</v>
      </c>
      <c r="O4" s="14">
        <v>19</v>
      </c>
      <c r="P4" s="14">
        <v>15</v>
      </c>
      <c r="Q4" s="14">
        <v>19</v>
      </c>
      <c r="R4" s="14">
        <f t="shared" ref="R4:R8" si="5">SUM(S4:W4)</f>
        <v>15</v>
      </c>
      <c r="S4" s="14">
        <v>1</v>
      </c>
      <c r="T4" s="14">
        <v>4</v>
      </c>
      <c r="U4" s="14">
        <v>3</v>
      </c>
      <c r="V4" s="14">
        <v>4</v>
      </c>
      <c r="W4" s="14">
        <v>3</v>
      </c>
      <c r="X4" s="24">
        <f t="shared" si="1"/>
        <v>14.076923076923077</v>
      </c>
      <c r="Y4" s="24">
        <f t="shared" si="2"/>
        <v>2.8153846153846152</v>
      </c>
      <c r="Z4">
        <f>E3-E4</f>
        <v>9</v>
      </c>
      <c r="AA4" s="19">
        <f t="shared" ref="AA4:AA7" si="6">E4/E3</f>
        <v>0.953125</v>
      </c>
      <c r="AB4">
        <f t="shared" ref="AB4:AB7" si="7">E4-E$3</f>
        <v>-9</v>
      </c>
      <c r="AC4" s="19">
        <f t="shared" ref="AC4:AC7" si="8">E4/E$3</f>
        <v>0.953125</v>
      </c>
      <c r="AD4">
        <f t="shared" si="3"/>
        <v>-142</v>
      </c>
      <c r="AE4" s="19">
        <f t="shared" si="4"/>
        <v>0.56307692307692303</v>
      </c>
    </row>
    <row r="5" spans="1:31">
      <c r="A5" s="9">
        <v>2</v>
      </c>
      <c r="B5" s="11" t="s">
        <v>27</v>
      </c>
      <c r="C5" s="12" t="s">
        <v>5</v>
      </c>
      <c r="D5" s="12" t="s">
        <v>9</v>
      </c>
      <c r="E5" s="13">
        <f t="shared" si="0"/>
        <v>183</v>
      </c>
      <c r="F5" s="17">
        <v>13</v>
      </c>
      <c r="G5" s="17">
        <v>11</v>
      </c>
      <c r="H5" s="17">
        <v>8</v>
      </c>
      <c r="I5" s="17">
        <v>12</v>
      </c>
      <c r="J5" s="17">
        <v>14</v>
      </c>
      <c r="K5" s="17">
        <v>17</v>
      </c>
      <c r="L5" s="17">
        <v>13</v>
      </c>
      <c r="M5" s="17">
        <v>16</v>
      </c>
      <c r="N5" s="17">
        <v>17</v>
      </c>
      <c r="O5" s="17">
        <v>15</v>
      </c>
      <c r="P5" s="17">
        <v>17</v>
      </c>
      <c r="Q5" s="17">
        <v>21</v>
      </c>
      <c r="R5" s="17">
        <f t="shared" si="5"/>
        <v>9</v>
      </c>
      <c r="S5" s="17">
        <v>5</v>
      </c>
      <c r="T5" s="17">
        <v>4</v>
      </c>
      <c r="U5" s="17"/>
      <c r="V5" s="17"/>
      <c r="W5" s="17"/>
      <c r="X5" s="24">
        <f t="shared" si="1"/>
        <v>14.076923076923077</v>
      </c>
      <c r="Y5" s="24">
        <f t="shared" si="2"/>
        <v>2.8153846153846152</v>
      </c>
      <c r="Z5">
        <f t="shared" ref="Z5:Z8" si="9">E4-E5</f>
        <v>0</v>
      </c>
      <c r="AA5" s="19">
        <f t="shared" si="6"/>
        <v>1</v>
      </c>
      <c r="AB5">
        <f t="shared" si="7"/>
        <v>-9</v>
      </c>
      <c r="AC5" s="19">
        <f t="shared" si="8"/>
        <v>0.953125</v>
      </c>
      <c r="AD5">
        <f t="shared" si="3"/>
        <v>-142</v>
      </c>
      <c r="AE5" s="19">
        <f t="shared" si="4"/>
        <v>0.56307692307692303</v>
      </c>
    </row>
    <row r="6" spans="1:31">
      <c r="A6" s="9">
        <v>4</v>
      </c>
      <c r="B6" s="11" t="s">
        <v>53</v>
      </c>
      <c r="C6" s="12" t="s">
        <v>5</v>
      </c>
      <c r="D6" s="12" t="s">
        <v>6</v>
      </c>
      <c r="E6" s="13">
        <f t="shared" si="0"/>
        <v>152</v>
      </c>
      <c r="F6" s="14">
        <v>10</v>
      </c>
      <c r="G6" s="14">
        <v>7</v>
      </c>
      <c r="H6" s="14">
        <v>21</v>
      </c>
      <c r="I6" s="14">
        <v>15</v>
      </c>
      <c r="J6" s="14">
        <v>11</v>
      </c>
      <c r="K6" s="14">
        <v>14</v>
      </c>
      <c r="L6" s="14">
        <v>14</v>
      </c>
      <c r="M6" s="14">
        <v>11</v>
      </c>
      <c r="N6" s="14">
        <v>9</v>
      </c>
      <c r="O6" s="14">
        <v>8</v>
      </c>
      <c r="P6" s="14">
        <v>17</v>
      </c>
      <c r="Q6" s="14">
        <v>15</v>
      </c>
      <c r="R6" s="14">
        <f t="shared" si="5"/>
        <v>0</v>
      </c>
      <c r="S6" s="14">
        <v>0</v>
      </c>
      <c r="T6" s="14"/>
      <c r="U6" s="14"/>
      <c r="V6" s="14"/>
      <c r="W6" s="14"/>
      <c r="X6" s="24">
        <f t="shared" si="1"/>
        <v>11.692307692307692</v>
      </c>
      <c r="Y6" s="24">
        <f t="shared" si="2"/>
        <v>2.3384615384615381</v>
      </c>
      <c r="Z6">
        <f t="shared" si="9"/>
        <v>31</v>
      </c>
      <c r="AA6" s="19">
        <f t="shared" si="6"/>
        <v>0.8306010928961749</v>
      </c>
      <c r="AB6">
        <f t="shared" si="7"/>
        <v>-40</v>
      </c>
      <c r="AC6" s="19">
        <f t="shared" si="8"/>
        <v>0.79166666666666663</v>
      </c>
      <c r="AD6">
        <f t="shared" si="3"/>
        <v>-173</v>
      </c>
      <c r="AE6" s="19">
        <f t="shared" si="4"/>
        <v>0.46769230769230768</v>
      </c>
    </row>
    <row r="7" spans="1:31">
      <c r="A7" s="9">
        <v>5</v>
      </c>
      <c r="B7" s="11" t="s">
        <v>35</v>
      </c>
      <c r="C7" s="12" t="s">
        <v>5</v>
      </c>
      <c r="D7" s="12" t="s">
        <v>9</v>
      </c>
      <c r="E7" s="13">
        <f t="shared" si="0"/>
        <v>90</v>
      </c>
      <c r="F7" s="17">
        <v>4</v>
      </c>
      <c r="G7" s="17">
        <v>10</v>
      </c>
      <c r="H7" s="17">
        <v>18</v>
      </c>
      <c r="I7" s="17">
        <v>9</v>
      </c>
      <c r="J7" s="17">
        <v>4</v>
      </c>
      <c r="K7" s="17">
        <v>9</v>
      </c>
      <c r="L7" s="17">
        <v>8</v>
      </c>
      <c r="M7" s="17">
        <v>10</v>
      </c>
      <c r="N7" s="17">
        <v>4</v>
      </c>
      <c r="O7" s="17">
        <v>2</v>
      </c>
      <c r="P7" s="17">
        <v>6</v>
      </c>
      <c r="Q7" s="17">
        <v>6</v>
      </c>
      <c r="R7" s="17">
        <f t="shared" si="5"/>
        <v>0</v>
      </c>
      <c r="S7" s="17">
        <v>0</v>
      </c>
      <c r="T7" s="17"/>
      <c r="U7" s="17"/>
      <c r="V7" s="17"/>
      <c r="W7" s="17"/>
      <c r="X7" s="24">
        <f t="shared" si="1"/>
        <v>6.9230769230769234</v>
      </c>
      <c r="Y7" s="24">
        <f t="shared" si="2"/>
        <v>1.3846153846153846</v>
      </c>
      <c r="Z7">
        <f t="shared" si="9"/>
        <v>62</v>
      </c>
      <c r="AA7" s="19">
        <f t="shared" si="6"/>
        <v>0.59210526315789469</v>
      </c>
      <c r="AB7">
        <f t="shared" si="7"/>
        <v>-102</v>
      </c>
      <c r="AC7" s="19">
        <f t="shared" si="8"/>
        <v>0.46875</v>
      </c>
      <c r="AD7">
        <f t="shared" si="3"/>
        <v>-235</v>
      </c>
      <c r="AE7" s="19">
        <f t="shared" si="4"/>
        <v>0.27692307692307694</v>
      </c>
    </row>
    <row r="8" spans="1:31">
      <c r="A8" s="9">
        <v>6</v>
      </c>
      <c r="B8" s="11" t="s">
        <v>71</v>
      </c>
      <c r="C8" s="12" t="s">
        <v>70</v>
      </c>
      <c r="D8" s="12" t="s">
        <v>9</v>
      </c>
      <c r="E8" s="13">
        <f t="shared" si="0"/>
        <v>80</v>
      </c>
      <c r="F8" s="18">
        <v>4</v>
      </c>
      <c r="G8" s="18">
        <v>1</v>
      </c>
      <c r="H8" s="18">
        <v>0</v>
      </c>
      <c r="I8" s="18">
        <v>5</v>
      </c>
      <c r="J8" s="18">
        <v>8</v>
      </c>
      <c r="K8" s="18">
        <v>0</v>
      </c>
      <c r="L8" s="18">
        <v>7</v>
      </c>
      <c r="M8" s="18">
        <v>10</v>
      </c>
      <c r="N8" s="18">
        <v>12</v>
      </c>
      <c r="O8" s="18">
        <v>11</v>
      </c>
      <c r="P8" s="18">
        <v>10</v>
      </c>
      <c r="Q8" s="18">
        <v>10</v>
      </c>
      <c r="R8" s="18">
        <f t="shared" si="5"/>
        <v>2</v>
      </c>
      <c r="S8" s="18">
        <v>2</v>
      </c>
      <c r="T8" s="18"/>
      <c r="U8" s="18"/>
      <c r="V8" s="18"/>
      <c r="W8" s="18"/>
      <c r="X8" s="24">
        <f t="shared" si="1"/>
        <v>6.1538461538461542</v>
      </c>
      <c r="Y8" s="24">
        <f t="shared" si="2"/>
        <v>1.2307692307692308</v>
      </c>
      <c r="Z8">
        <f t="shared" si="9"/>
        <v>10</v>
      </c>
      <c r="AA8" s="19">
        <f>E8/E7</f>
        <v>0.88888888888888884</v>
      </c>
      <c r="AB8">
        <f>E8-E$3</f>
        <v>-112</v>
      </c>
      <c r="AC8" s="19">
        <f>E8/E$3</f>
        <v>0.41666666666666669</v>
      </c>
      <c r="AD8">
        <f>E8-$AE$1</f>
        <v>-245</v>
      </c>
      <c r="AE8" s="19">
        <f>E8/$AE$1</f>
        <v>0.24615384615384617</v>
      </c>
    </row>
    <row r="9" spans="1:31">
      <c r="A9" s="21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1">
      <c r="B10" s="4" t="s">
        <v>11</v>
      </c>
      <c r="D10" s="2"/>
      <c r="E10" s="2"/>
      <c r="F10" s="2"/>
      <c r="G10" s="2"/>
      <c r="H10" s="2"/>
      <c r="I10" s="2"/>
      <c r="J10" s="3"/>
      <c r="K10" s="3"/>
      <c r="L10" s="3"/>
    </row>
    <row r="11" spans="1:31">
      <c r="A11" s="5" t="s">
        <v>12</v>
      </c>
      <c r="B11" s="4" t="s">
        <v>13</v>
      </c>
      <c r="D11" s="2"/>
      <c r="F11" s="2"/>
      <c r="G11" s="2"/>
      <c r="H11" s="2"/>
      <c r="I11" s="2"/>
      <c r="J11" s="3"/>
      <c r="K11" s="3"/>
      <c r="L11" s="3"/>
    </row>
    <row r="12" spans="1:31">
      <c r="A12" s="5" t="s">
        <v>9</v>
      </c>
      <c r="B12" s="4" t="s">
        <v>14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  <c r="R12" s="2">
        <v>13</v>
      </c>
    </row>
    <row r="13" spans="1:31">
      <c r="A13" s="5" t="s">
        <v>8</v>
      </c>
      <c r="B13" s="6" t="s">
        <v>15</v>
      </c>
      <c r="D13" s="2"/>
      <c r="F13" s="2">
        <f>SUM($F3:F3)</f>
        <v>12</v>
      </c>
      <c r="G13" s="2">
        <f>SUM($F3:G3)</f>
        <v>31</v>
      </c>
      <c r="H13" s="2">
        <f>SUM($F3:H3)</f>
        <v>41</v>
      </c>
      <c r="I13" s="2">
        <f>SUM($F3:I3)</f>
        <v>60</v>
      </c>
      <c r="J13" s="2">
        <f>SUM($F3:J3)</f>
        <v>77</v>
      </c>
      <c r="K13" s="2">
        <f>SUM($F3:K3)</f>
        <v>92</v>
      </c>
      <c r="L13" s="2">
        <f>SUM($F3:L3)</f>
        <v>110</v>
      </c>
      <c r="M13" s="2">
        <f>SUM($F3:M3)</f>
        <v>123</v>
      </c>
      <c r="N13" s="2">
        <f>SUM($F3:N3)</f>
        <v>137</v>
      </c>
      <c r="O13" s="2">
        <f>SUM($F3:O3)</f>
        <v>157</v>
      </c>
      <c r="P13" s="2">
        <f>SUM($F3:P3)</f>
        <v>172</v>
      </c>
      <c r="Q13" s="2">
        <f>SUM($F3:Q3)</f>
        <v>187</v>
      </c>
      <c r="R13" s="2">
        <f>SUM($F3:R3)</f>
        <v>192</v>
      </c>
    </row>
    <row r="14" spans="1:31">
      <c r="A14" s="5" t="s">
        <v>6</v>
      </c>
      <c r="B14" s="4" t="s">
        <v>16</v>
      </c>
      <c r="D14" s="2"/>
      <c r="F14" s="2">
        <f>SUM($F4:F4)</f>
        <v>5</v>
      </c>
      <c r="G14" s="2">
        <f>SUM($F4:G4)</f>
        <v>19</v>
      </c>
      <c r="H14" s="2">
        <f>SUM($F4:H4)</f>
        <v>39</v>
      </c>
      <c r="I14" s="2">
        <f>SUM($F4:I4)</f>
        <v>54</v>
      </c>
      <c r="J14" s="2">
        <f>SUM($F4:J4)</f>
        <v>69</v>
      </c>
      <c r="K14" s="2">
        <f>SUM($F4:K4)</f>
        <v>75</v>
      </c>
      <c r="L14" s="2">
        <f>SUM($F4:L4)</f>
        <v>86</v>
      </c>
      <c r="M14" s="2">
        <f>SUM($F4:M4)</f>
        <v>97</v>
      </c>
      <c r="N14" s="2">
        <f>SUM($F4:N4)</f>
        <v>115</v>
      </c>
      <c r="O14" s="2">
        <f>SUM($F4:O4)</f>
        <v>134</v>
      </c>
      <c r="P14" s="2">
        <f>SUM($F4:P4)</f>
        <v>149</v>
      </c>
      <c r="Q14" s="2">
        <f>SUM($F4:Q4)</f>
        <v>168</v>
      </c>
      <c r="R14" s="2">
        <f>SUM($F4:R4)</f>
        <v>183</v>
      </c>
    </row>
    <row r="15" spans="1:31">
      <c r="A15" s="5" t="s">
        <v>17</v>
      </c>
      <c r="B15" s="4" t="s">
        <v>18</v>
      </c>
      <c r="D15" s="2"/>
      <c r="F15" s="2">
        <f>SUM($F5:F5)</f>
        <v>13</v>
      </c>
      <c r="G15" s="2">
        <f>SUM($F5:G5)</f>
        <v>24</v>
      </c>
      <c r="H15" s="2">
        <f>SUM($F5:H5)</f>
        <v>32</v>
      </c>
      <c r="I15" s="2">
        <f>SUM($F5:I5)</f>
        <v>44</v>
      </c>
      <c r="J15" s="2">
        <f>SUM($F5:J5)</f>
        <v>58</v>
      </c>
      <c r="K15" s="2">
        <f>SUM($F5:K5)</f>
        <v>75</v>
      </c>
      <c r="L15" s="2">
        <f>SUM($F5:L5)</f>
        <v>88</v>
      </c>
      <c r="M15" s="2">
        <f>SUM($F5:M5)</f>
        <v>104</v>
      </c>
      <c r="N15" s="2">
        <f>SUM($F5:N5)</f>
        <v>121</v>
      </c>
      <c r="O15" s="2">
        <f>SUM($F5:O5)</f>
        <v>136</v>
      </c>
      <c r="P15" s="2">
        <f>SUM($F5:P5)</f>
        <v>153</v>
      </c>
      <c r="Q15" s="2">
        <f>SUM($F5:Q5)</f>
        <v>174</v>
      </c>
      <c r="R15" s="2">
        <f>SUM($F5:R5)</f>
        <v>183</v>
      </c>
    </row>
    <row r="16" spans="1:31">
      <c r="A16" s="5" t="s">
        <v>19</v>
      </c>
      <c r="B16" s="6" t="s">
        <v>20</v>
      </c>
      <c r="D16" s="2"/>
      <c r="F16" s="2">
        <f>SUM($F6:F6)</f>
        <v>10</v>
      </c>
      <c r="G16" s="2">
        <f>SUM($F6:G6)</f>
        <v>17</v>
      </c>
      <c r="H16" s="2">
        <f>SUM($F6:H6)</f>
        <v>38</v>
      </c>
      <c r="I16" s="2">
        <f>SUM($F6:I6)</f>
        <v>53</v>
      </c>
      <c r="J16" s="2">
        <f>SUM($F6:J6)</f>
        <v>64</v>
      </c>
      <c r="K16" s="2">
        <f>SUM($F6:K6)</f>
        <v>78</v>
      </c>
      <c r="L16" s="2">
        <f>SUM($F6:L6)</f>
        <v>92</v>
      </c>
      <c r="M16" s="2">
        <f>SUM($F6:M6)</f>
        <v>103</v>
      </c>
      <c r="N16" s="2">
        <f>SUM($F6:N6)</f>
        <v>112</v>
      </c>
      <c r="O16" s="2">
        <f>SUM($F6:O6)</f>
        <v>120</v>
      </c>
      <c r="P16" s="2">
        <f>SUM($F6:P6)</f>
        <v>137</v>
      </c>
      <c r="Q16" s="2">
        <f>SUM($F6:Q6)</f>
        <v>152</v>
      </c>
      <c r="R16" s="2">
        <f>SUM($F6:R6)</f>
        <v>152</v>
      </c>
    </row>
    <row r="17" spans="1:18">
      <c r="A17" s="7"/>
      <c r="D17" s="2"/>
      <c r="F17" s="2">
        <f>SUM($F7:F7)</f>
        <v>4</v>
      </c>
      <c r="G17" s="2">
        <f>SUM($F7:G7)</f>
        <v>14</v>
      </c>
      <c r="H17" s="2">
        <f>SUM($F7:H7)</f>
        <v>32</v>
      </c>
      <c r="I17" s="2">
        <f>SUM($F7:I7)</f>
        <v>41</v>
      </c>
      <c r="J17" s="2">
        <f>SUM($F7:J7)</f>
        <v>45</v>
      </c>
      <c r="K17" s="2">
        <f>SUM($F7:K7)</f>
        <v>54</v>
      </c>
      <c r="L17" s="2">
        <f>SUM($F7:L7)</f>
        <v>62</v>
      </c>
      <c r="M17" s="2">
        <f>SUM($F7:M7)</f>
        <v>72</v>
      </c>
      <c r="N17" s="2">
        <f>SUM($F7:N7)</f>
        <v>76</v>
      </c>
      <c r="O17" s="2">
        <f>SUM($F7:O7)</f>
        <v>78</v>
      </c>
      <c r="P17" s="2">
        <f>SUM($F7:P7)</f>
        <v>84</v>
      </c>
      <c r="Q17" s="2">
        <f>SUM($F7:Q7)</f>
        <v>90</v>
      </c>
      <c r="R17" s="2">
        <f>SUM($F7:R7)</f>
        <v>90</v>
      </c>
    </row>
    <row r="18" spans="1:18">
      <c r="A18" s="7"/>
      <c r="B18" s="4" t="s">
        <v>21</v>
      </c>
      <c r="D18" s="2"/>
      <c r="F18" s="2">
        <f>SUM($F8:F8)</f>
        <v>4</v>
      </c>
      <c r="G18" s="2">
        <f>SUM($F8:G8)</f>
        <v>5</v>
      </c>
      <c r="H18" s="2">
        <f>SUM($F8:H8)</f>
        <v>5</v>
      </c>
      <c r="I18" s="2">
        <f>SUM($F8:I8)</f>
        <v>10</v>
      </c>
      <c r="J18" s="2">
        <f>SUM($F8:J8)</f>
        <v>18</v>
      </c>
      <c r="K18" s="2">
        <f>SUM($F8:K8)</f>
        <v>18</v>
      </c>
      <c r="L18" s="2">
        <f>SUM($F8:L8)</f>
        <v>25</v>
      </c>
      <c r="M18" s="2">
        <f>SUM($F8:M8)</f>
        <v>35</v>
      </c>
      <c r="N18" s="2">
        <f>SUM($F8:N8)</f>
        <v>47</v>
      </c>
      <c r="O18" s="2">
        <f>SUM($F8:O8)</f>
        <v>58</v>
      </c>
      <c r="P18" s="2">
        <f>SUM($F8:P8)</f>
        <v>68</v>
      </c>
      <c r="Q18" s="2">
        <f>SUM($F8:Q8)</f>
        <v>78</v>
      </c>
      <c r="R18" s="2">
        <f>SUM($F8:R8)</f>
        <v>80</v>
      </c>
    </row>
    <row r="19" spans="1:18">
      <c r="F19" s="2">
        <f t="shared" ref="F19:R19" si="10">MAX(F13:F18)</f>
        <v>13</v>
      </c>
      <c r="G19" s="2">
        <f t="shared" si="10"/>
        <v>31</v>
      </c>
      <c r="H19" s="2">
        <f t="shared" si="10"/>
        <v>41</v>
      </c>
      <c r="I19" s="2">
        <f t="shared" si="10"/>
        <v>60</v>
      </c>
      <c r="J19" s="2">
        <f t="shared" si="10"/>
        <v>77</v>
      </c>
      <c r="K19" s="2">
        <f t="shared" si="10"/>
        <v>92</v>
      </c>
      <c r="L19" s="2">
        <f t="shared" si="10"/>
        <v>110</v>
      </c>
      <c r="M19" s="2">
        <f t="shared" si="10"/>
        <v>123</v>
      </c>
      <c r="N19" s="2">
        <f t="shared" si="10"/>
        <v>137</v>
      </c>
      <c r="O19" s="2">
        <f t="shared" si="10"/>
        <v>157</v>
      </c>
      <c r="P19" s="2">
        <f t="shared" si="10"/>
        <v>172</v>
      </c>
      <c r="Q19" s="2">
        <f t="shared" si="10"/>
        <v>187</v>
      </c>
      <c r="R19" s="2">
        <f t="shared" si="10"/>
        <v>192</v>
      </c>
    </row>
    <row r="20" spans="1:18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E24" s="1" t="str">
        <f t="shared" ref="E24:E29" si="11">B3</f>
        <v>Mateusz Jezierski</v>
      </c>
      <c r="F24" s="8">
        <f t="shared" ref="F24:R24" si="12">F13/F$19</f>
        <v>0.92307692307692313</v>
      </c>
      <c r="G24" s="8">
        <f t="shared" si="12"/>
        <v>1</v>
      </c>
      <c r="H24" s="8">
        <f t="shared" si="12"/>
        <v>1</v>
      </c>
      <c r="I24" s="8">
        <f t="shared" si="12"/>
        <v>1</v>
      </c>
      <c r="J24" s="8">
        <f t="shared" si="12"/>
        <v>1</v>
      </c>
      <c r="K24" s="8">
        <f t="shared" si="12"/>
        <v>1</v>
      </c>
      <c r="L24" s="8">
        <f t="shared" si="12"/>
        <v>1</v>
      </c>
      <c r="M24" s="8">
        <f t="shared" si="12"/>
        <v>1</v>
      </c>
      <c r="N24" s="8">
        <f t="shared" si="12"/>
        <v>1</v>
      </c>
      <c r="O24" s="8">
        <f t="shared" si="12"/>
        <v>1</v>
      </c>
      <c r="P24" s="8">
        <f t="shared" si="12"/>
        <v>1</v>
      </c>
      <c r="Q24" s="8">
        <f t="shared" si="12"/>
        <v>1</v>
      </c>
      <c r="R24" s="8">
        <f t="shared" si="12"/>
        <v>1</v>
      </c>
    </row>
    <row r="25" spans="1:18">
      <c r="E25" s="1" t="str">
        <f t="shared" si="11"/>
        <v>Krzysztof "FAZIK" Brzeziński</v>
      </c>
      <c r="F25" s="8">
        <f t="shared" ref="F25:R25" si="13">F14/F$19</f>
        <v>0.38461538461538464</v>
      </c>
      <c r="G25" s="8">
        <f t="shared" si="13"/>
        <v>0.61290322580645162</v>
      </c>
      <c r="H25" s="8">
        <f t="shared" si="13"/>
        <v>0.95121951219512191</v>
      </c>
      <c r="I25" s="8">
        <f t="shared" si="13"/>
        <v>0.9</v>
      </c>
      <c r="J25" s="8">
        <f t="shared" si="13"/>
        <v>0.89610389610389607</v>
      </c>
      <c r="K25" s="8">
        <f t="shared" si="13"/>
        <v>0.81521739130434778</v>
      </c>
      <c r="L25" s="8">
        <f t="shared" si="13"/>
        <v>0.78181818181818186</v>
      </c>
      <c r="M25" s="8">
        <f t="shared" si="13"/>
        <v>0.78861788617886175</v>
      </c>
      <c r="N25" s="8">
        <f t="shared" si="13"/>
        <v>0.83941605839416056</v>
      </c>
      <c r="O25" s="8">
        <f t="shared" si="13"/>
        <v>0.85350318471337583</v>
      </c>
      <c r="P25" s="8">
        <f t="shared" si="13"/>
        <v>0.86627906976744184</v>
      </c>
      <c r="Q25" s="8">
        <f t="shared" si="13"/>
        <v>0.89839572192513373</v>
      </c>
      <c r="R25" s="8">
        <f t="shared" si="13"/>
        <v>0.953125</v>
      </c>
    </row>
    <row r="26" spans="1:18">
      <c r="E26" s="1" t="str">
        <f t="shared" si="11"/>
        <v>Robert "Stanley" Stańczyk</v>
      </c>
      <c r="F26" s="8">
        <f t="shared" ref="F26:R26" si="14">F15/F$19</f>
        <v>1</v>
      </c>
      <c r="G26" s="8">
        <f t="shared" si="14"/>
        <v>0.77419354838709675</v>
      </c>
      <c r="H26" s="8">
        <f t="shared" si="14"/>
        <v>0.78048780487804881</v>
      </c>
      <c r="I26" s="8">
        <f t="shared" si="14"/>
        <v>0.73333333333333328</v>
      </c>
      <c r="J26" s="8">
        <f t="shared" si="14"/>
        <v>0.75324675324675328</v>
      </c>
      <c r="K26" s="8">
        <f t="shared" si="14"/>
        <v>0.81521739130434778</v>
      </c>
      <c r="L26" s="8">
        <f t="shared" si="14"/>
        <v>0.8</v>
      </c>
      <c r="M26" s="8">
        <f t="shared" si="14"/>
        <v>0.84552845528455289</v>
      </c>
      <c r="N26" s="8">
        <f t="shared" si="14"/>
        <v>0.88321167883211682</v>
      </c>
      <c r="O26" s="8">
        <f t="shared" si="14"/>
        <v>0.86624203821656054</v>
      </c>
      <c r="P26" s="8">
        <f t="shared" si="14"/>
        <v>0.88953488372093026</v>
      </c>
      <c r="Q26" s="8">
        <f t="shared" si="14"/>
        <v>0.93048128342245995</v>
      </c>
      <c r="R26" s="8">
        <f t="shared" si="14"/>
        <v>0.953125</v>
      </c>
    </row>
    <row r="27" spans="1:18">
      <c r="E27" s="1" t="str">
        <f t="shared" si="11"/>
        <v>Bartłomiej Gajewski</v>
      </c>
      <c r="F27" s="8">
        <f t="shared" ref="F27:R27" si="15">F16/F$19</f>
        <v>0.76923076923076927</v>
      </c>
      <c r="G27" s="8">
        <f t="shared" si="15"/>
        <v>0.54838709677419351</v>
      </c>
      <c r="H27" s="8">
        <f t="shared" si="15"/>
        <v>0.92682926829268297</v>
      </c>
      <c r="I27" s="8">
        <f t="shared" si="15"/>
        <v>0.8833333333333333</v>
      </c>
      <c r="J27" s="8">
        <f t="shared" si="15"/>
        <v>0.83116883116883122</v>
      </c>
      <c r="K27" s="8">
        <f t="shared" si="15"/>
        <v>0.84782608695652173</v>
      </c>
      <c r="L27" s="8">
        <f t="shared" si="15"/>
        <v>0.83636363636363631</v>
      </c>
      <c r="M27" s="8">
        <f t="shared" si="15"/>
        <v>0.83739837398373984</v>
      </c>
      <c r="N27" s="8">
        <f t="shared" si="15"/>
        <v>0.81751824817518248</v>
      </c>
      <c r="O27" s="8">
        <f t="shared" si="15"/>
        <v>0.76433121019108285</v>
      </c>
      <c r="P27" s="8">
        <f t="shared" si="15"/>
        <v>0.79651162790697672</v>
      </c>
      <c r="Q27" s="8">
        <f t="shared" si="15"/>
        <v>0.81283422459893051</v>
      </c>
      <c r="R27" s="8">
        <f t="shared" si="15"/>
        <v>0.79166666666666663</v>
      </c>
    </row>
    <row r="28" spans="1:18">
      <c r="E28" s="1" t="str">
        <f t="shared" si="11"/>
        <v>Dorota Janiszewska</v>
      </c>
      <c r="F28" s="8">
        <f t="shared" ref="F28:R28" si="16">F17/F$19</f>
        <v>0.30769230769230771</v>
      </c>
      <c r="G28" s="8">
        <f t="shared" si="16"/>
        <v>0.45161290322580644</v>
      </c>
      <c r="H28" s="8">
        <f t="shared" si="16"/>
        <v>0.78048780487804881</v>
      </c>
      <c r="I28" s="8">
        <f t="shared" si="16"/>
        <v>0.68333333333333335</v>
      </c>
      <c r="J28" s="8">
        <f t="shared" si="16"/>
        <v>0.58441558441558439</v>
      </c>
      <c r="K28" s="8">
        <f t="shared" si="16"/>
        <v>0.58695652173913049</v>
      </c>
      <c r="L28" s="8">
        <f t="shared" si="16"/>
        <v>0.5636363636363636</v>
      </c>
      <c r="M28" s="8">
        <f t="shared" si="16"/>
        <v>0.58536585365853655</v>
      </c>
      <c r="N28" s="8">
        <f t="shared" si="16"/>
        <v>0.55474452554744524</v>
      </c>
      <c r="O28" s="8">
        <f t="shared" si="16"/>
        <v>0.49681528662420382</v>
      </c>
      <c r="P28" s="8">
        <f t="shared" si="16"/>
        <v>0.48837209302325579</v>
      </c>
      <c r="Q28" s="8">
        <f t="shared" si="16"/>
        <v>0.48128342245989303</v>
      </c>
      <c r="R28" s="8">
        <f t="shared" si="16"/>
        <v>0.46875</v>
      </c>
    </row>
    <row r="29" spans="1:18">
      <c r="E29" s="1" t="str">
        <f t="shared" si="11"/>
        <v>Ania "Talvi" Kleniewska</v>
      </c>
      <c r="F29" s="8">
        <f t="shared" ref="F29:R29" si="17">F18/F$19</f>
        <v>0.30769230769230771</v>
      </c>
      <c r="G29" s="8">
        <f t="shared" si="17"/>
        <v>0.16129032258064516</v>
      </c>
      <c r="H29" s="8">
        <f t="shared" si="17"/>
        <v>0.12195121951219512</v>
      </c>
      <c r="I29" s="8">
        <f t="shared" si="17"/>
        <v>0.16666666666666666</v>
      </c>
      <c r="J29" s="8">
        <f t="shared" si="17"/>
        <v>0.23376623376623376</v>
      </c>
      <c r="K29" s="8">
        <f t="shared" si="17"/>
        <v>0.19565217391304349</v>
      </c>
      <c r="L29" s="8">
        <f t="shared" si="17"/>
        <v>0.22727272727272727</v>
      </c>
      <c r="M29" s="8">
        <f t="shared" si="17"/>
        <v>0.28455284552845528</v>
      </c>
      <c r="N29" s="8">
        <f t="shared" si="17"/>
        <v>0.34306569343065696</v>
      </c>
      <c r="O29" s="8">
        <f t="shared" si="17"/>
        <v>0.36942675159235666</v>
      </c>
      <c r="P29" s="8">
        <f t="shared" si="17"/>
        <v>0.39534883720930231</v>
      </c>
      <c r="Q29" s="8">
        <f t="shared" si="17"/>
        <v>0.41711229946524064</v>
      </c>
      <c r="R29" s="8">
        <f t="shared" si="17"/>
        <v>0.41666666666666669</v>
      </c>
    </row>
    <row r="30" spans="1:18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V38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7" max="17" width="14" customWidth="1"/>
    <col min="18" max="18" width="5.7109375" customWidth="1"/>
    <col min="19" max="19" width="13.7109375" customWidth="1"/>
    <col min="20" max="20" width="4.5703125" customWidth="1"/>
    <col min="21" max="21" width="7.140625" customWidth="1"/>
    <col min="22" max="22" width="4.85546875" customWidth="1"/>
  </cols>
  <sheetData>
    <row r="1" spans="1:22" ht="14.45" customHeight="1">
      <c r="A1" s="54" t="s">
        <v>0</v>
      </c>
      <c r="B1" s="54" t="s">
        <v>1</v>
      </c>
      <c r="C1" s="54" t="s">
        <v>2</v>
      </c>
      <c r="D1" s="55" t="s">
        <v>3</v>
      </c>
      <c r="E1" s="57" t="s">
        <v>4</v>
      </c>
      <c r="F1" s="53">
        <v>1</v>
      </c>
      <c r="G1" s="53">
        <v>2</v>
      </c>
      <c r="H1" s="53">
        <v>3</v>
      </c>
      <c r="I1" s="53">
        <v>4</v>
      </c>
      <c r="J1" s="53">
        <v>5</v>
      </c>
      <c r="K1" s="53">
        <v>6</v>
      </c>
      <c r="L1" s="53">
        <v>7</v>
      </c>
      <c r="M1" s="53">
        <v>8</v>
      </c>
      <c r="N1" s="53">
        <v>9</v>
      </c>
      <c r="O1" s="22"/>
      <c r="P1" s="22"/>
      <c r="Q1" s="52"/>
      <c r="R1" s="52"/>
      <c r="S1" s="52"/>
      <c r="T1" s="52"/>
      <c r="U1" s="20"/>
      <c r="V1" s="36"/>
    </row>
    <row r="2" spans="1:22">
      <c r="A2" s="54"/>
      <c r="B2" s="54"/>
      <c r="C2" s="54"/>
      <c r="D2" s="56"/>
      <c r="E2" s="57"/>
      <c r="F2" s="53"/>
      <c r="G2" s="53"/>
      <c r="H2" s="53"/>
      <c r="I2" s="53"/>
      <c r="J2" s="53"/>
      <c r="K2" s="53"/>
      <c r="L2" s="53"/>
      <c r="M2" s="53"/>
      <c r="N2" s="53"/>
      <c r="R2" s="7"/>
      <c r="T2" s="7"/>
      <c r="V2" s="7"/>
    </row>
    <row r="3" spans="1:22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SUM(F3:N3)</f>
        <v>168</v>
      </c>
      <c r="F3" s="17">
        <v>24</v>
      </c>
      <c r="G3" s="17">
        <v>23</v>
      </c>
      <c r="H3" s="17">
        <v>24</v>
      </c>
      <c r="I3" s="17">
        <v>23</v>
      </c>
      <c r="J3" s="17">
        <v>17</v>
      </c>
      <c r="K3" s="17">
        <v>11</v>
      </c>
      <c r="L3" s="17">
        <v>19</v>
      </c>
      <c r="M3" s="17">
        <v>12</v>
      </c>
      <c r="N3" s="17">
        <v>15</v>
      </c>
      <c r="O3" s="24"/>
      <c r="P3" s="24"/>
      <c r="V3" s="19"/>
    </row>
    <row r="4" spans="1:22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144</v>
      </c>
      <c r="F4" s="14">
        <v>24</v>
      </c>
      <c r="G4" s="14">
        <v>17</v>
      </c>
      <c r="H4" s="14">
        <v>21</v>
      </c>
      <c r="I4" s="14">
        <v>21</v>
      </c>
      <c r="J4" s="14">
        <v>7</v>
      </c>
      <c r="K4" s="14">
        <v>15</v>
      </c>
      <c r="L4" s="14">
        <v>14</v>
      </c>
      <c r="M4" s="14">
        <v>13</v>
      </c>
      <c r="N4" s="14">
        <v>12</v>
      </c>
      <c r="O4" s="24"/>
      <c r="P4" s="24"/>
      <c r="R4" s="19"/>
      <c r="T4" s="19"/>
      <c r="V4" s="19"/>
    </row>
    <row r="5" spans="1:22">
      <c r="A5" s="9">
        <v>3</v>
      </c>
      <c r="B5" s="11" t="s">
        <v>10</v>
      </c>
      <c r="C5" s="10" t="s">
        <v>5</v>
      </c>
      <c r="D5" s="12" t="s">
        <v>8</v>
      </c>
      <c r="E5" s="13">
        <f t="shared" si="0"/>
        <v>141</v>
      </c>
      <c r="F5" s="17">
        <v>21</v>
      </c>
      <c r="G5" s="17">
        <v>17</v>
      </c>
      <c r="H5" s="17">
        <v>23</v>
      </c>
      <c r="I5" s="17">
        <v>23</v>
      </c>
      <c r="J5" s="17">
        <v>11</v>
      </c>
      <c r="K5" s="17">
        <v>15</v>
      </c>
      <c r="L5" s="17">
        <v>11</v>
      </c>
      <c r="M5" s="17">
        <v>8</v>
      </c>
      <c r="N5" s="17">
        <v>12</v>
      </c>
      <c r="O5" s="24"/>
      <c r="P5" s="24"/>
      <c r="R5" s="19"/>
      <c r="T5" s="19"/>
      <c r="V5" s="19"/>
    </row>
    <row r="6" spans="1:22">
      <c r="A6" s="9">
        <v>4</v>
      </c>
      <c r="B6" s="11" t="s">
        <v>63</v>
      </c>
      <c r="C6" s="12" t="s">
        <v>5</v>
      </c>
      <c r="D6" s="12" t="s">
        <v>12</v>
      </c>
      <c r="E6" s="13">
        <f t="shared" si="0"/>
        <v>122</v>
      </c>
      <c r="F6" s="14">
        <v>17</v>
      </c>
      <c r="G6" s="14">
        <v>17</v>
      </c>
      <c r="H6" s="14">
        <v>17</v>
      </c>
      <c r="I6" s="14">
        <v>21</v>
      </c>
      <c r="J6" s="14">
        <v>10</v>
      </c>
      <c r="K6" s="14">
        <v>8</v>
      </c>
      <c r="L6" s="14">
        <v>18</v>
      </c>
      <c r="M6" s="14">
        <v>5</v>
      </c>
      <c r="N6" s="14">
        <v>9</v>
      </c>
      <c r="O6" s="24"/>
      <c r="P6" s="24"/>
      <c r="R6" s="19"/>
      <c r="T6" s="19"/>
      <c r="V6" s="19"/>
    </row>
    <row r="7" spans="1:22">
      <c r="A7" s="9">
        <v>5</v>
      </c>
      <c r="B7" s="11" t="s">
        <v>74</v>
      </c>
      <c r="C7" s="12" t="s">
        <v>5</v>
      </c>
      <c r="D7" s="12" t="s">
        <v>9</v>
      </c>
      <c r="E7" s="13">
        <f t="shared" si="0"/>
        <v>120</v>
      </c>
      <c r="F7" s="17">
        <v>17</v>
      </c>
      <c r="G7" s="17">
        <v>9</v>
      </c>
      <c r="H7" s="17">
        <v>16</v>
      </c>
      <c r="I7" s="17">
        <v>16</v>
      </c>
      <c r="J7" s="17">
        <v>8</v>
      </c>
      <c r="K7" s="17">
        <v>16</v>
      </c>
      <c r="L7" s="17">
        <v>16</v>
      </c>
      <c r="M7" s="17">
        <v>8</v>
      </c>
      <c r="N7" s="17">
        <v>14</v>
      </c>
      <c r="O7" s="24"/>
      <c r="P7" s="24"/>
      <c r="R7" s="19"/>
      <c r="T7" s="19"/>
      <c r="V7" s="19"/>
    </row>
    <row r="8" spans="1:22">
      <c r="A8" s="9">
        <v>6</v>
      </c>
      <c r="B8" s="11" t="s">
        <v>35</v>
      </c>
      <c r="C8" s="12" t="s">
        <v>5</v>
      </c>
      <c r="D8" s="12" t="s">
        <v>9</v>
      </c>
      <c r="E8" s="13">
        <f t="shared" si="0"/>
        <v>87</v>
      </c>
      <c r="F8" s="18">
        <v>9</v>
      </c>
      <c r="G8" s="18">
        <v>11</v>
      </c>
      <c r="H8" s="18">
        <v>16</v>
      </c>
      <c r="I8" s="18">
        <v>16</v>
      </c>
      <c r="J8" s="18">
        <v>6</v>
      </c>
      <c r="K8" s="18">
        <v>5</v>
      </c>
      <c r="L8" s="18">
        <v>11</v>
      </c>
      <c r="M8" s="18">
        <v>4</v>
      </c>
      <c r="N8" s="18">
        <v>9</v>
      </c>
      <c r="O8" s="24"/>
      <c r="P8" s="24"/>
      <c r="R8" s="19"/>
      <c r="T8" s="19"/>
      <c r="V8" s="19"/>
    </row>
    <row r="9" spans="1:22">
      <c r="A9" s="9">
        <v>7</v>
      </c>
      <c r="B9" s="11" t="s">
        <v>72</v>
      </c>
      <c r="C9" s="12" t="s">
        <v>73</v>
      </c>
      <c r="D9" s="12" t="s">
        <v>9</v>
      </c>
      <c r="E9" s="13">
        <f t="shared" si="0"/>
        <v>61</v>
      </c>
      <c r="F9" s="17">
        <v>4</v>
      </c>
      <c r="G9" s="17">
        <v>9</v>
      </c>
      <c r="H9" s="17">
        <v>14</v>
      </c>
      <c r="I9" s="17">
        <v>3</v>
      </c>
      <c r="J9" s="17">
        <v>8</v>
      </c>
      <c r="K9" s="17">
        <v>6</v>
      </c>
      <c r="L9" s="17">
        <v>6</v>
      </c>
      <c r="M9" s="17">
        <v>3</v>
      </c>
      <c r="N9" s="17">
        <v>8</v>
      </c>
      <c r="O9" s="24"/>
      <c r="P9" s="24"/>
      <c r="R9" s="19"/>
      <c r="T9" s="19"/>
      <c r="V9" s="19"/>
    </row>
    <row r="10" spans="1:2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2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2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22">
      <c r="A14" s="5" t="s">
        <v>8</v>
      </c>
      <c r="B14" s="6" t="s">
        <v>15</v>
      </c>
      <c r="D14" s="2"/>
      <c r="F14" s="2">
        <f>SUM($F3:F3)</f>
        <v>24</v>
      </c>
      <c r="G14" s="2">
        <f>SUM($F3:G3)</f>
        <v>47</v>
      </c>
      <c r="H14" s="2">
        <f>SUM($F3:H3)</f>
        <v>71</v>
      </c>
      <c r="I14" s="2">
        <f>SUM($F3:I3)</f>
        <v>94</v>
      </c>
      <c r="J14" s="2">
        <f>SUM($F3:J3)</f>
        <v>111</v>
      </c>
      <c r="K14" s="2">
        <f>SUM($F3:K3)</f>
        <v>122</v>
      </c>
      <c r="L14" s="2">
        <f>SUM($F3:L3)</f>
        <v>141</v>
      </c>
      <c r="M14" s="2">
        <f>SUM($F3:M3)</f>
        <v>153</v>
      </c>
      <c r="N14" s="2">
        <f>SUM($F3:N3)</f>
        <v>168</v>
      </c>
    </row>
    <row r="15" spans="1:22">
      <c r="A15" s="5" t="s">
        <v>6</v>
      </c>
      <c r="B15" s="4" t="s">
        <v>16</v>
      </c>
      <c r="D15" s="2"/>
      <c r="F15" s="2">
        <f>SUM($F4:F4)</f>
        <v>24</v>
      </c>
      <c r="G15" s="2">
        <f>SUM($F4:G4)</f>
        <v>41</v>
      </c>
      <c r="H15" s="2">
        <f>SUM($F4:H4)</f>
        <v>62</v>
      </c>
      <c r="I15" s="2">
        <f>SUM($F4:I4)</f>
        <v>83</v>
      </c>
      <c r="J15" s="2">
        <f>SUM($F4:J4)</f>
        <v>90</v>
      </c>
      <c r="K15" s="2">
        <f>SUM($F4:K4)</f>
        <v>105</v>
      </c>
      <c r="L15" s="2">
        <f>SUM($F4:L4)</f>
        <v>119</v>
      </c>
      <c r="M15" s="2">
        <f>SUM($F4:M4)</f>
        <v>132</v>
      </c>
      <c r="N15" s="2">
        <f>SUM($F4:N4)</f>
        <v>144</v>
      </c>
    </row>
    <row r="16" spans="1:22">
      <c r="A16" s="5" t="s">
        <v>17</v>
      </c>
      <c r="B16" s="4" t="s">
        <v>18</v>
      </c>
      <c r="D16" s="2"/>
      <c r="F16" s="2">
        <f>SUM($F5:F5)</f>
        <v>21</v>
      </c>
      <c r="G16" s="2">
        <f>SUM($F5:G5)</f>
        <v>38</v>
      </c>
      <c r="H16" s="2">
        <f>SUM($F5:H5)</f>
        <v>61</v>
      </c>
      <c r="I16" s="2">
        <f>SUM($F5:I5)</f>
        <v>84</v>
      </c>
      <c r="J16" s="2">
        <f>SUM($F5:J5)</f>
        <v>95</v>
      </c>
      <c r="K16" s="2">
        <f>SUM($F5:K5)</f>
        <v>110</v>
      </c>
      <c r="L16" s="2">
        <f>SUM($F5:L5)</f>
        <v>121</v>
      </c>
      <c r="M16" s="2">
        <f>SUM($F5:M5)</f>
        <v>129</v>
      </c>
      <c r="N16" s="2">
        <f>SUM($F5:N5)</f>
        <v>141</v>
      </c>
    </row>
    <row r="17" spans="1:14">
      <c r="A17" s="5" t="s">
        <v>19</v>
      </c>
      <c r="B17" s="6" t="s">
        <v>20</v>
      </c>
      <c r="D17" s="2"/>
      <c r="F17" s="2">
        <f>SUM($F6:F6)</f>
        <v>17</v>
      </c>
      <c r="G17" s="2">
        <f>SUM($F6:G6)</f>
        <v>34</v>
      </c>
      <c r="H17" s="2">
        <f>SUM($F6:H6)</f>
        <v>51</v>
      </c>
      <c r="I17" s="2">
        <f>SUM($F6:I6)</f>
        <v>72</v>
      </c>
      <c r="J17" s="2">
        <f>SUM($F6:J6)</f>
        <v>82</v>
      </c>
      <c r="K17" s="2">
        <f>SUM($F6:K6)</f>
        <v>90</v>
      </c>
      <c r="L17" s="2">
        <f>SUM($F6:L6)</f>
        <v>108</v>
      </c>
      <c r="M17" s="2">
        <f>SUM($F6:M6)</f>
        <v>113</v>
      </c>
      <c r="N17" s="2">
        <f>SUM($F6:N6)</f>
        <v>122</v>
      </c>
    </row>
    <row r="18" spans="1:14">
      <c r="A18" s="7"/>
      <c r="D18" s="2"/>
      <c r="F18" s="2">
        <f>SUM($F7:F7)</f>
        <v>17</v>
      </c>
      <c r="G18" s="2">
        <f>SUM($F7:G7)</f>
        <v>26</v>
      </c>
      <c r="H18" s="2">
        <f>SUM($F7:H7)</f>
        <v>42</v>
      </c>
      <c r="I18" s="2">
        <f>SUM($F7:I7)</f>
        <v>58</v>
      </c>
      <c r="J18" s="2">
        <f>SUM($F7:J7)</f>
        <v>66</v>
      </c>
      <c r="K18" s="2">
        <f>SUM($F7:K7)</f>
        <v>82</v>
      </c>
      <c r="L18" s="2">
        <f>SUM($F7:L7)</f>
        <v>98</v>
      </c>
      <c r="M18" s="2">
        <f>SUM($F7:M7)</f>
        <v>106</v>
      </c>
      <c r="N18" s="2">
        <f>SUM($F7:N7)</f>
        <v>120</v>
      </c>
    </row>
    <row r="19" spans="1:14">
      <c r="A19" s="7"/>
      <c r="B19" s="4" t="s">
        <v>21</v>
      </c>
      <c r="D19" s="2"/>
      <c r="F19" s="2">
        <f>SUM($F8:F8)</f>
        <v>9</v>
      </c>
      <c r="G19" s="2">
        <f>SUM($F8:G8)</f>
        <v>20</v>
      </c>
      <c r="H19" s="2">
        <f>SUM($F8:H8)</f>
        <v>36</v>
      </c>
      <c r="I19" s="2">
        <f>SUM($F8:I8)</f>
        <v>52</v>
      </c>
      <c r="J19" s="2">
        <f>SUM($F8:J8)</f>
        <v>58</v>
      </c>
      <c r="K19" s="2">
        <f>SUM($F8:K8)</f>
        <v>63</v>
      </c>
      <c r="L19" s="2">
        <f>SUM($F8:L8)</f>
        <v>74</v>
      </c>
      <c r="M19" s="2">
        <f>SUM($F8:M8)</f>
        <v>78</v>
      </c>
      <c r="N19" s="2">
        <f>SUM($F8:N8)</f>
        <v>87</v>
      </c>
    </row>
    <row r="20" spans="1:14">
      <c r="F20" s="2">
        <f>SUM($F9:F9)</f>
        <v>4</v>
      </c>
      <c r="G20" s="2">
        <f>SUM($F9:G9)</f>
        <v>13</v>
      </c>
      <c r="H20" s="2">
        <f>SUM($F9:H9)</f>
        <v>27</v>
      </c>
      <c r="I20" s="2">
        <f>SUM($F9:I9)</f>
        <v>30</v>
      </c>
      <c r="J20" s="2">
        <f>SUM($F9:J9)</f>
        <v>38</v>
      </c>
      <c r="K20" s="2">
        <f>SUM($F9:K9)</f>
        <v>44</v>
      </c>
      <c r="L20" s="2">
        <f>SUM($F9:L9)</f>
        <v>50</v>
      </c>
      <c r="M20" s="2">
        <f>SUM($F9:M9)</f>
        <v>53</v>
      </c>
      <c r="N20" s="2">
        <f>SUM($F9:N9)</f>
        <v>61</v>
      </c>
    </row>
    <row r="21" spans="1:14">
      <c r="F21" s="2">
        <f t="shared" ref="F21:N21" si="1">MAX(F14:F20)</f>
        <v>24</v>
      </c>
      <c r="G21" s="2">
        <f t="shared" si="1"/>
        <v>47</v>
      </c>
      <c r="H21" s="2">
        <f t="shared" si="1"/>
        <v>71</v>
      </c>
      <c r="I21" s="2">
        <f t="shared" si="1"/>
        <v>94</v>
      </c>
      <c r="J21" s="2">
        <f t="shared" si="1"/>
        <v>111</v>
      </c>
      <c r="K21" s="2">
        <f t="shared" si="1"/>
        <v>122</v>
      </c>
      <c r="L21" s="2">
        <f t="shared" si="1"/>
        <v>141</v>
      </c>
      <c r="M21" s="2">
        <f t="shared" si="1"/>
        <v>153</v>
      </c>
      <c r="N21" s="2">
        <f t="shared" si="1"/>
        <v>168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4" spans="1:14">
      <c r="F24" s="2"/>
      <c r="G24" s="2"/>
      <c r="H24" s="2"/>
      <c r="I24" s="2"/>
      <c r="J24" s="2"/>
      <c r="K24" s="2"/>
      <c r="L24" s="2"/>
      <c r="M24" s="2"/>
      <c r="N24" s="2"/>
    </row>
    <row r="26" spans="1:14">
      <c r="E26" s="1" t="str">
        <f t="shared" ref="E26:E32" si="2">B3</f>
        <v>Paweł Kikel</v>
      </c>
      <c r="F26" s="8">
        <f t="shared" ref="F26:N26" si="3">F14/F$21</f>
        <v>1</v>
      </c>
      <c r="G26" s="8">
        <f t="shared" si="3"/>
        <v>1</v>
      </c>
      <c r="H26" s="8">
        <f t="shared" si="3"/>
        <v>1</v>
      </c>
      <c r="I26" s="8">
        <f t="shared" si="3"/>
        <v>1</v>
      </c>
      <c r="J26" s="8">
        <f t="shared" si="3"/>
        <v>1</v>
      </c>
      <c r="K26" s="8">
        <f t="shared" si="3"/>
        <v>1</v>
      </c>
      <c r="L26" s="8">
        <f t="shared" si="3"/>
        <v>1</v>
      </c>
      <c r="M26" s="8">
        <f t="shared" si="3"/>
        <v>1</v>
      </c>
      <c r="N26" s="8">
        <f t="shared" si="3"/>
        <v>1</v>
      </c>
    </row>
    <row r="27" spans="1:14">
      <c r="E27" s="1" t="str">
        <f t="shared" si="2"/>
        <v>Krzysztof "FAZIK" Brzeziński</v>
      </c>
      <c r="F27" s="8">
        <f t="shared" ref="F27:N27" si="4">F15/F$21</f>
        <v>1</v>
      </c>
      <c r="G27" s="8">
        <f t="shared" si="4"/>
        <v>0.87234042553191493</v>
      </c>
      <c r="H27" s="8">
        <f t="shared" si="4"/>
        <v>0.87323943661971826</v>
      </c>
      <c r="I27" s="8">
        <f t="shared" si="4"/>
        <v>0.88297872340425532</v>
      </c>
      <c r="J27" s="8">
        <f t="shared" si="4"/>
        <v>0.81081081081081086</v>
      </c>
      <c r="K27" s="8">
        <f t="shared" si="4"/>
        <v>0.86065573770491799</v>
      </c>
      <c r="L27" s="8">
        <f t="shared" si="4"/>
        <v>0.84397163120567376</v>
      </c>
      <c r="M27" s="8">
        <f t="shared" si="4"/>
        <v>0.86274509803921573</v>
      </c>
      <c r="N27" s="8">
        <f t="shared" si="4"/>
        <v>0.8571428571428571</v>
      </c>
    </row>
    <row r="28" spans="1:14">
      <c r="E28" s="1" t="str">
        <f t="shared" si="2"/>
        <v>Robert "Gata" Piechota</v>
      </c>
      <c r="F28" s="8">
        <f t="shared" ref="F28:N28" si="5">F16/F$21</f>
        <v>0.875</v>
      </c>
      <c r="G28" s="8">
        <f t="shared" si="5"/>
        <v>0.80851063829787229</v>
      </c>
      <c r="H28" s="8">
        <f t="shared" si="5"/>
        <v>0.85915492957746475</v>
      </c>
      <c r="I28" s="8">
        <f t="shared" si="5"/>
        <v>0.8936170212765957</v>
      </c>
      <c r="J28" s="8">
        <f t="shared" si="5"/>
        <v>0.85585585585585588</v>
      </c>
      <c r="K28" s="8">
        <f t="shared" si="5"/>
        <v>0.90163934426229508</v>
      </c>
      <c r="L28" s="8">
        <f t="shared" si="5"/>
        <v>0.85815602836879434</v>
      </c>
      <c r="M28" s="8">
        <f t="shared" si="5"/>
        <v>0.84313725490196079</v>
      </c>
      <c r="N28" s="8">
        <f t="shared" si="5"/>
        <v>0.8392857142857143</v>
      </c>
    </row>
    <row r="29" spans="1:14">
      <c r="E29" s="1" t="str">
        <f t="shared" si="2"/>
        <v>Leszek "Haris" Jęczkowski</v>
      </c>
      <c r="F29" s="8">
        <f t="shared" ref="F29:N29" si="6">F17/F$21</f>
        <v>0.70833333333333337</v>
      </c>
      <c r="G29" s="8">
        <f t="shared" si="6"/>
        <v>0.72340425531914898</v>
      </c>
      <c r="H29" s="8">
        <f t="shared" si="6"/>
        <v>0.71830985915492962</v>
      </c>
      <c r="I29" s="8">
        <f t="shared" si="6"/>
        <v>0.76595744680851063</v>
      </c>
      <c r="J29" s="8">
        <f t="shared" si="6"/>
        <v>0.73873873873873874</v>
      </c>
      <c r="K29" s="8">
        <f t="shared" si="6"/>
        <v>0.73770491803278693</v>
      </c>
      <c r="L29" s="8">
        <f t="shared" si="6"/>
        <v>0.76595744680851063</v>
      </c>
      <c r="M29" s="8">
        <f t="shared" si="6"/>
        <v>0.73856209150326801</v>
      </c>
      <c r="N29" s="8">
        <f t="shared" si="6"/>
        <v>0.72619047619047616</v>
      </c>
    </row>
    <row r="30" spans="1:14">
      <c r="E30" s="1" t="str">
        <f t="shared" si="2"/>
        <v>Robert "Stalney" Stańczyk</v>
      </c>
      <c r="F30" s="8">
        <f t="shared" ref="F30:N30" si="7">F18/F$21</f>
        <v>0.70833333333333337</v>
      </c>
      <c r="G30" s="8">
        <f t="shared" si="7"/>
        <v>0.55319148936170215</v>
      </c>
      <c r="H30" s="8">
        <f t="shared" si="7"/>
        <v>0.59154929577464788</v>
      </c>
      <c r="I30" s="8">
        <f t="shared" si="7"/>
        <v>0.61702127659574468</v>
      </c>
      <c r="J30" s="8">
        <f t="shared" si="7"/>
        <v>0.59459459459459463</v>
      </c>
      <c r="K30" s="8">
        <f t="shared" si="7"/>
        <v>0.67213114754098358</v>
      </c>
      <c r="L30" s="8">
        <f t="shared" si="7"/>
        <v>0.69503546099290781</v>
      </c>
      <c r="M30" s="8">
        <f t="shared" si="7"/>
        <v>0.69281045751633985</v>
      </c>
      <c r="N30" s="8">
        <f t="shared" si="7"/>
        <v>0.7142857142857143</v>
      </c>
    </row>
    <row r="31" spans="1:14">
      <c r="E31" s="1" t="str">
        <f t="shared" si="2"/>
        <v>Dorota Janiszewska</v>
      </c>
      <c r="F31" s="8">
        <f t="shared" ref="F31:N31" si="8">F19/F$21</f>
        <v>0.375</v>
      </c>
      <c r="G31" s="8">
        <f t="shared" si="8"/>
        <v>0.42553191489361702</v>
      </c>
      <c r="H31" s="8">
        <f t="shared" si="8"/>
        <v>0.50704225352112675</v>
      </c>
      <c r="I31" s="8">
        <f t="shared" si="8"/>
        <v>0.55319148936170215</v>
      </c>
      <c r="J31" s="8">
        <f t="shared" si="8"/>
        <v>0.52252252252252251</v>
      </c>
      <c r="K31" s="8">
        <f t="shared" si="8"/>
        <v>0.51639344262295084</v>
      </c>
      <c r="L31" s="8">
        <f t="shared" si="8"/>
        <v>0.52482269503546097</v>
      </c>
      <c r="M31" s="8">
        <f t="shared" si="8"/>
        <v>0.50980392156862742</v>
      </c>
      <c r="N31" s="8">
        <f t="shared" si="8"/>
        <v>0.5178571428571429</v>
      </c>
    </row>
    <row r="32" spans="1:14">
      <c r="E32" s="1" t="str">
        <f t="shared" si="2"/>
        <v>Mateusz Labuda</v>
      </c>
      <c r="F32" s="8">
        <f t="shared" ref="F32:N32" si="9">F20/F$21</f>
        <v>0.16666666666666666</v>
      </c>
      <c r="G32" s="8">
        <f t="shared" si="9"/>
        <v>0.27659574468085107</v>
      </c>
      <c r="H32" s="8">
        <f t="shared" si="9"/>
        <v>0.38028169014084506</v>
      </c>
      <c r="I32" s="8">
        <f t="shared" si="9"/>
        <v>0.31914893617021278</v>
      </c>
      <c r="J32" s="8">
        <f t="shared" si="9"/>
        <v>0.34234234234234234</v>
      </c>
      <c r="K32" s="8">
        <f t="shared" si="9"/>
        <v>0.36065573770491804</v>
      </c>
      <c r="L32" s="8">
        <f t="shared" si="9"/>
        <v>0.3546099290780142</v>
      </c>
      <c r="M32" s="8">
        <f t="shared" si="9"/>
        <v>0.34640522875816993</v>
      </c>
      <c r="N32" s="8">
        <f t="shared" si="9"/>
        <v>0.36309523809523808</v>
      </c>
    </row>
    <row r="33" spans="6:14">
      <c r="F33" s="8"/>
      <c r="G33" s="8"/>
      <c r="H33" s="8"/>
      <c r="I33" s="8"/>
      <c r="J33" s="8"/>
      <c r="K33" s="8"/>
      <c r="L33" s="8"/>
      <c r="M33" s="8"/>
      <c r="N33" s="8"/>
    </row>
    <row r="34" spans="6:14">
      <c r="F34" s="8"/>
      <c r="G34" s="8"/>
      <c r="H34" s="8"/>
      <c r="I34" s="8"/>
      <c r="J34" s="8"/>
      <c r="K34" s="8"/>
      <c r="L34" s="8"/>
      <c r="M34" s="8"/>
      <c r="N34" s="8"/>
    </row>
    <row r="35" spans="6:14">
      <c r="F35" s="8"/>
      <c r="G35" s="8"/>
      <c r="H35" s="8"/>
      <c r="I35" s="8"/>
      <c r="J35" s="8"/>
      <c r="K35" s="8"/>
      <c r="L35" s="8"/>
      <c r="M35" s="8"/>
      <c r="N35" s="8"/>
    </row>
    <row r="36" spans="6:14">
      <c r="F36" s="8"/>
      <c r="G36" s="8"/>
      <c r="H36" s="8"/>
      <c r="I36" s="8"/>
      <c r="J36" s="8"/>
      <c r="K36" s="8"/>
      <c r="L36" s="8"/>
      <c r="M36" s="8"/>
      <c r="N36" s="8"/>
    </row>
    <row r="37" spans="6:14">
      <c r="F37" s="8"/>
      <c r="G37" s="8"/>
      <c r="H37" s="8"/>
      <c r="I37" s="8"/>
      <c r="J37" s="8"/>
      <c r="K37" s="8"/>
      <c r="L37" s="8"/>
      <c r="M37" s="8"/>
      <c r="N37" s="8"/>
    </row>
    <row r="38" spans="6:14"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F1:F2"/>
    <mergeCell ref="A1:A2"/>
    <mergeCell ref="B1:B2"/>
    <mergeCell ref="C1:C2"/>
    <mergeCell ref="D1:D2"/>
    <mergeCell ref="E1:E2"/>
    <mergeCell ref="Q1:T1"/>
    <mergeCell ref="M1:M2"/>
    <mergeCell ref="N1:N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D3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3" width="6.5703125" bestFit="1" customWidth="1"/>
    <col min="14" max="17" width="6.5703125" customWidth="1"/>
    <col min="18" max="18" width="6.5703125" bestFit="1" customWidth="1"/>
    <col min="19" max="22" width="6.5703125" customWidth="1"/>
    <col min="23" max="23" width="11.710937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54" t="s">
        <v>0</v>
      </c>
      <c r="B1" s="54" t="s">
        <v>1</v>
      </c>
      <c r="C1" s="54" t="s">
        <v>2</v>
      </c>
      <c r="D1" s="55" t="s">
        <v>3</v>
      </c>
      <c r="E1" s="58" t="s">
        <v>39</v>
      </c>
      <c r="F1" s="53">
        <v>1</v>
      </c>
      <c r="G1" s="53">
        <v>2</v>
      </c>
      <c r="H1" s="53">
        <v>3</v>
      </c>
      <c r="I1" s="53">
        <v>4</v>
      </c>
      <c r="J1" s="53">
        <v>5</v>
      </c>
      <c r="K1" s="53">
        <v>6</v>
      </c>
      <c r="L1" s="53">
        <v>7</v>
      </c>
      <c r="M1" s="53">
        <v>8</v>
      </c>
      <c r="N1" s="22"/>
      <c r="O1" s="53">
        <v>1</v>
      </c>
      <c r="P1" s="53">
        <v>2</v>
      </c>
      <c r="Q1" s="53">
        <v>3</v>
      </c>
      <c r="R1" s="53">
        <v>4</v>
      </c>
      <c r="S1" s="53">
        <v>5</v>
      </c>
      <c r="T1" s="53">
        <v>6</v>
      </c>
      <c r="U1" s="53">
        <v>7</v>
      </c>
      <c r="V1" s="53">
        <v>8</v>
      </c>
      <c r="W1" s="22"/>
      <c r="X1" s="22"/>
      <c r="Y1" s="52"/>
      <c r="Z1" s="52"/>
      <c r="AA1" s="52"/>
      <c r="AB1" s="52"/>
      <c r="AC1" s="20"/>
      <c r="AD1" s="26"/>
    </row>
    <row r="2" spans="1:30">
      <c r="A2" s="54"/>
      <c r="B2" s="54"/>
      <c r="C2" s="54"/>
      <c r="D2" s="56"/>
      <c r="E2" s="59"/>
      <c r="F2" s="53"/>
      <c r="G2" s="53"/>
      <c r="H2" s="53"/>
      <c r="I2" s="53"/>
      <c r="J2" s="53"/>
      <c r="K2" s="53"/>
      <c r="L2" s="53"/>
      <c r="M2" s="53"/>
      <c r="N2" s="22"/>
      <c r="O2" s="53"/>
      <c r="P2" s="53"/>
      <c r="Q2" s="53"/>
      <c r="R2" s="53"/>
      <c r="S2" s="53"/>
      <c r="T2" s="53"/>
      <c r="U2" s="53"/>
      <c r="V2" s="53"/>
      <c r="Z2" s="7"/>
      <c r="AB2" s="7"/>
      <c r="AD2" s="7"/>
    </row>
    <row r="3" spans="1:30">
      <c r="A3" s="9">
        <v>1</v>
      </c>
      <c r="B3" s="15" t="s">
        <v>28</v>
      </c>
      <c r="C3" s="10" t="s">
        <v>5</v>
      </c>
      <c r="D3" s="16" t="s">
        <v>6</v>
      </c>
      <c r="E3" s="13">
        <f>SUM(F3:M3)</f>
        <v>16</v>
      </c>
      <c r="F3" s="17">
        <v>8</v>
      </c>
      <c r="G3" s="17">
        <v>1</v>
      </c>
      <c r="H3" s="17">
        <v>1</v>
      </c>
      <c r="I3" s="17">
        <v>2</v>
      </c>
      <c r="J3" s="17">
        <v>1</v>
      </c>
      <c r="K3" s="17">
        <v>1</v>
      </c>
      <c r="L3" s="17">
        <v>1</v>
      </c>
      <c r="M3" s="17">
        <v>1</v>
      </c>
      <c r="N3" s="22"/>
      <c r="O3" s="17">
        <v>8</v>
      </c>
      <c r="P3" s="17">
        <v>8</v>
      </c>
      <c r="Q3" s="17">
        <v>30</v>
      </c>
      <c r="R3" s="17">
        <v>10</v>
      </c>
      <c r="S3" s="17">
        <v>30</v>
      </c>
      <c r="T3" s="17">
        <v>20</v>
      </c>
      <c r="U3" s="17">
        <v>35</v>
      </c>
      <c r="V3" s="17">
        <v>21</v>
      </c>
      <c r="W3" s="24"/>
      <c r="X3" s="24"/>
      <c r="AD3" s="19"/>
    </row>
    <row r="4" spans="1:30">
      <c r="A4" s="9">
        <v>2</v>
      </c>
      <c r="B4" s="11" t="s">
        <v>30</v>
      </c>
      <c r="C4" s="12" t="s">
        <v>5</v>
      </c>
      <c r="D4" s="12" t="s">
        <v>33</v>
      </c>
      <c r="E4" s="13">
        <f t="shared" ref="E4:E10" si="0">SUM(F4:M4)</f>
        <v>20</v>
      </c>
      <c r="F4" s="18">
        <v>3</v>
      </c>
      <c r="G4" s="18">
        <v>1</v>
      </c>
      <c r="H4" s="18">
        <v>1</v>
      </c>
      <c r="I4" s="18">
        <v>4</v>
      </c>
      <c r="J4" s="14">
        <v>3</v>
      </c>
      <c r="K4" s="14">
        <v>2</v>
      </c>
      <c r="L4" s="14">
        <v>2</v>
      </c>
      <c r="M4" s="14">
        <v>4</v>
      </c>
      <c r="N4" s="22"/>
      <c r="O4" s="14">
        <v>1</v>
      </c>
      <c r="P4" s="14">
        <v>8</v>
      </c>
      <c r="Q4" s="14">
        <v>30</v>
      </c>
      <c r="R4" s="14">
        <v>6</v>
      </c>
      <c r="S4" s="14">
        <v>10</v>
      </c>
      <c r="T4" s="14">
        <v>17</v>
      </c>
      <c r="U4" s="14">
        <v>30</v>
      </c>
      <c r="V4" s="14">
        <v>17</v>
      </c>
      <c r="W4" s="24"/>
      <c r="X4" s="24"/>
      <c r="Z4" s="19"/>
      <c r="AB4" s="19"/>
      <c r="AD4" s="19"/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30</v>
      </c>
      <c r="F5" s="17">
        <v>8</v>
      </c>
      <c r="G5" s="17">
        <v>1</v>
      </c>
      <c r="H5" s="17">
        <v>5</v>
      </c>
      <c r="I5" s="17">
        <v>1</v>
      </c>
      <c r="J5" s="17">
        <v>8</v>
      </c>
      <c r="K5" s="17">
        <v>2</v>
      </c>
      <c r="L5" s="17">
        <v>3</v>
      </c>
      <c r="M5" s="17">
        <v>2</v>
      </c>
      <c r="N5" s="22"/>
      <c r="O5" s="17">
        <v>0</v>
      </c>
      <c r="P5" s="17">
        <v>8</v>
      </c>
      <c r="Q5" s="17">
        <v>10</v>
      </c>
      <c r="R5" s="17">
        <v>15</v>
      </c>
      <c r="S5" s="17">
        <v>0</v>
      </c>
      <c r="T5" s="17">
        <v>17</v>
      </c>
      <c r="U5" s="17">
        <v>25</v>
      </c>
      <c r="V5" s="17">
        <v>19</v>
      </c>
      <c r="W5" s="24"/>
      <c r="X5" s="24"/>
      <c r="Z5" s="19"/>
      <c r="AB5" s="19"/>
      <c r="AD5" s="19"/>
    </row>
    <row r="6" spans="1:30">
      <c r="A6" s="9">
        <v>4</v>
      </c>
      <c r="B6" s="11" t="s">
        <v>40</v>
      </c>
      <c r="C6" s="10" t="s">
        <v>5</v>
      </c>
      <c r="D6" s="12" t="s">
        <v>33</v>
      </c>
      <c r="E6" s="13">
        <f t="shared" si="0"/>
        <v>38</v>
      </c>
      <c r="F6" s="14">
        <v>1</v>
      </c>
      <c r="G6" s="14">
        <v>1</v>
      </c>
      <c r="H6" s="14">
        <v>8</v>
      </c>
      <c r="I6" s="14">
        <v>8</v>
      </c>
      <c r="J6" s="14">
        <v>2</v>
      </c>
      <c r="K6" s="14">
        <v>6</v>
      </c>
      <c r="L6" s="14">
        <v>7</v>
      </c>
      <c r="M6" s="14">
        <v>5</v>
      </c>
      <c r="N6" s="22"/>
      <c r="O6" s="14">
        <v>2</v>
      </c>
      <c r="P6" s="14">
        <v>8</v>
      </c>
      <c r="Q6" s="14">
        <v>0</v>
      </c>
      <c r="R6" s="14">
        <v>0</v>
      </c>
      <c r="S6" s="14">
        <v>20</v>
      </c>
      <c r="T6" s="14">
        <v>10</v>
      </c>
      <c r="U6" s="14">
        <v>0</v>
      </c>
      <c r="V6" s="14">
        <v>14</v>
      </c>
      <c r="W6" s="24"/>
      <c r="X6" s="24"/>
      <c r="Z6" s="19"/>
      <c r="AB6" s="19"/>
      <c r="AD6" s="19"/>
    </row>
    <row r="7" spans="1:30">
      <c r="A7" s="9">
        <v>5</v>
      </c>
      <c r="B7" s="11" t="s">
        <v>41</v>
      </c>
      <c r="C7" s="10" t="s">
        <v>5</v>
      </c>
      <c r="D7" s="12" t="s">
        <v>33</v>
      </c>
      <c r="E7" s="13">
        <f t="shared" si="0"/>
        <v>43</v>
      </c>
      <c r="F7" s="17">
        <v>1</v>
      </c>
      <c r="G7" s="17">
        <v>8</v>
      </c>
      <c r="H7" s="17">
        <v>3</v>
      </c>
      <c r="I7" s="17">
        <v>3</v>
      </c>
      <c r="J7" s="17">
        <v>8</v>
      </c>
      <c r="K7" s="17">
        <v>8</v>
      </c>
      <c r="L7" s="17">
        <v>4</v>
      </c>
      <c r="M7" s="17">
        <v>8</v>
      </c>
      <c r="N7" s="22"/>
      <c r="O7" s="17">
        <v>2</v>
      </c>
      <c r="P7" s="17">
        <v>0</v>
      </c>
      <c r="Q7" s="17">
        <v>20</v>
      </c>
      <c r="R7" s="17">
        <v>7</v>
      </c>
      <c r="S7" s="17">
        <v>0</v>
      </c>
      <c r="T7" s="17">
        <v>9</v>
      </c>
      <c r="U7" s="17">
        <v>10</v>
      </c>
      <c r="V7" s="17">
        <v>11</v>
      </c>
      <c r="W7" s="24"/>
      <c r="X7" s="24"/>
      <c r="Z7" s="19"/>
      <c r="AB7" s="19"/>
      <c r="AD7" s="19"/>
    </row>
    <row r="8" spans="1:30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46</v>
      </c>
      <c r="F8" s="18">
        <v>8</v>
      </c>
      <c r="G8" s="18">
        <v>8</v>
      </c>
      <c r="H8" s="18">
        <v>3</v>
      </c>
      <c r="I8" s="18">
        <v>8</v>
      </c>
      <c r="J8" s="18">
        <v>3</v>
      </c>
      <c r="K8" s="18">
        <v>6</v>
      </c>
      <c r="L8" s="18">
        <v>7</v>
      </c>
      <c r="M8" s="18">
        <v>3</v>
      </c>
      <c r="N8" s="22"/>
      <c r="O8" s="18">
        <v>0</v>
      </c>
      <c r="P8" s="18">
        <v>0</v>
      </c>
      <c r="Q8" s="18">
        <v>20</v>
      </c>
      <c r="R8" s="18">
        <v>0</v>
      </c>
      <c r="S8" s="18">
        <v>10</v>
      </c>
      <c r="T8" s="18">
        <v>10</v>
      </c>
      <c r="U8" s="18">
        <v>0</v>
      </c>
      <c r="V8" s="18">
        <v>18</v>
      </c>
      <c r="W8" s="24"/>
      <c r="X8" s="24"/>
      <c r="Z8" s="19"/>
      <c r="AB8" s="19"/>
      <c r="AD8" s="19"/>
    </row>
    <row r="9" spans="1:30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54</v>
      </c>
      <c r="F9" s="17">
        <v>8</v>
      </c>
      <c r="G9" s="17">
        <v>8</v>
      </c>
      <c r="H9" s="17">
        <v>5</v>
      </c>
      <c r="I9" s="17">
        <v>8</v>
      </c>
      <c r="J9" s="17">
        <v>8</v>
      </c>
      <c r="K9" s="17">
        <v>5</v>
      </c>
      <c r="L9" s="17">
        <v>7</v>
      </c>
      <c r="M9" s="17">
        <v>5</v>
      </c>
      <c r="N9" s="22"/>
      <c r="O9" s="17">
        <v>0</v>
      </c>
      <c r="P9" s="17">
        <v>0</v>
      </c>
      <c r="Q9" s="17">
        <v>10</v>
      </c>
      <c r="R9" s="17">
        <v>0</v>
      </c>
      <c r="S9" s="17">
        <v>0</v>
      </c>
      <c r="T9" s="17">
        <v>15</v>
      </c>
      <c r="U9" s="17">
        <v>0</v>
      </c>
      <c r="V9" s="17">
        <v>14</v>
      </c>
      <c r="W9" s="24"/>
      <c r="X9" s="24"/>
      <c r="Z9" s="19"/>
      <c r="AB9" s="19"/>
      <c r="AD9" s="19"/>
    </row>
    <row r="10" spans="1:30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56</v>
      </c>
      <c r="F10" s="18">
        <v>8</v>
      </c>
      <c r="G10" s="18">
        <v>8</v>
      </c>
      <c r="H10" s="18">
        <v>5</v>
      </c>
      <c r="I10" s="18">
        <v>8</v>
      </c>
      <c r="J10" s="14">
        <v>8</v>
      </c>
      <c r="K10" s="14">
        <v>4</v>
      </c>
      <c r="L10" s="14">
        <v>8</v>
      </c>
      <c r="M10" s="14">
        <v>7</v>
      </c>
      <c r="N10" s="22"/>
      <c r="O10" s="14">
        <v>0</v>
      </c>
      <c r="P10" s="14">
        <v>0</v>
      </c>
      <c r="Q10" s="14">
        <v>10</v>
      </c>
      <c r="R10" s="14">
        <v>0</v>
      </c>
      <c r="S10" s="14">
        <v>0</v>
      </c>
      <c r="T10" s="14">
        <v>16</v>
      </c>
      <c r="U10" s="14">
        <v>-20</v>
      </c>
      <c r="V10" s="14">
        <v>13</v>
      </c>
      <c r="W10" s="24"/>
      <c r="X10" s="24"/>
      <c r="Z10" s="19"/>
      <c r="AB10" s="19"/>
      <c r="AD10" s="19"/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  <c r="O12" t="s">
        <v>42</v>
      </c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  <c r="O13" t="s">
        <v>43</v>
      </c>
    </row>
    <row r="14" spans="1:30">
      <c r="A14" s="5" t="s">
        <v>9</v>
      </c>
      <c r="B14" s="4" t="s">
        <v>14</v>
      </c>
      <c r="D14" s="2"/>
      <c r="F14" s="2"/>
      <c r="G14" s="2"/>
      <c r="H14" s="2"/>
      <c r="I14" s="2"/>
      <c r="J14" s="2"/>
      <c r="K14" s="2"/>
      <c r="L14" s="2"/>
      <c r="M14" s="2"/>
      <c r="N14" s="2"/>
      <c r="O14" s="2" t="s">
        <v>44</v>
      </c>
      <c r="P14" s="2"/>
      <c r="Q14" s="2"/>
      <c r="R14" s="2"/>
      <c r="S14" s="2"/>
      <c r="T14" s="2"/>
      <c r="U14" s="2"/>
      <c r="V14" s="2"/>
    </row>
    <row r="15" spans="1:30">
      <c r="A15" s="5" t="s">
        <v>8</v>
      </c>
      <c r="B15" s="6" t="s">
        <v>15</v>
      </c>
      <c r="D15" s="2"/>
      <c r="F15" s="2"/>
      <c r="G15" s="2"/>
      <c r="H15" s="2"/>
      <c r="I15" s="2"/>
      <c r="J15" s="2"/>
      <c r="K15" s="2"/>
      <c r="L15" s="2"/>
      <c r="M15" s="2"/>
      <c r="N15" s="2"/>
      <c r="O15" s="29" t="s">
        <v>45</v>
      </c>
      <c r="P15" s="2"/>
      <c r="Q15" s="2"/>
      <c r="R15" s="2"/>
      <c r="S15" s="2"/>
      <c r="T15" s="2"/>
      <c r="U15" s="2"/>
      <c r="V15" s="2"/>
    </row>
    <row r="16" spans="1:30">
      <c r="A16" s="5" t="s">
        <v>6</v>
      </c>
      <c r="B16" s="4" t="s">
        <v>16</v>
      </c>
      <c r="D16" s="2"/>
      <c r="F16" s="2"/>
      <c r="G16" s="2"/>
      <c r="H16" s="2"/>
      <c r="I16" s="2"/>
      <c r="J16" s="2"/>
      <c r="K16" s="2"/>
      <c r="L16" s="2"/>
      <c r="M16" s="2"/>
      <c r="N16" s="2"/>
      <c r="O16" s="29" t="s">
        <v>46</v>
      </c>
      <c r="P16" s="2"/>
      <c r="Q16" s="2"/>
      <c r="R16" s="2"/>
      <c r="S16" s="2"/>
      <c r="T16" s="2"/>
      <c r="U16" s="2"/>
      <c r="V16" s="2"/>
    </row>
    <row r="17" spans="1:22">
      <c r="A17" s="5" t="s">
        <v>17</v>
      </c>
      <c r="B17" s="4" t="s">
        <v>18</v>
      </c>
      <c r="D17" s="2"/>
      <c r="F17" s="2"/>
      <c r="G17" s="2"/>
      <c r="H17" s="2"/>
      <c r="I17" s="2"/>
      <c r="J17" s="2"/>
      <c r="K17" s="2"/>
      <c r="L17" s="2"/>
      <c r="M17" s="2"/>
      <c r="N17" s="2"/>
      <c r="O17" s="29" t="s">
        <v>47</v>
      </c>
      <c r="P17" s="2"/>
      <c r="Q17" s="2"/>
      <c r="R17" s="2"/>
      <c r="S17" s="2"/>
      <c r="T17" s="2"/>
      <c r="U17" s="2"/>
      <c r="V17" s="2"/>
    </row>
    <row r="18" spans="1:22">
      <c r="A18" s="5" t="s">
        <v>19</v>
      </c>
      <c r="B18" s="6" t="s">
        <v>20</v>
      </c>
      <c r="D18" s="2"/>
      <c r="F18" s="2"/>
      <c r="G18" s="2"/>
      <c r="H18" s="2"/>
      <c r="I18" s="2"/>
      <c r="J18" s="2"/>
      <c r="K18" s="2"/>
      <c r="L18" s="2"/>
      <c r="M18" s="2"/>
      <c r="N18" s="2"/>
      <c r="O18" s="29" t="s">
        <v>49</v>
      </c>
      <c r="P18" s="2"/>
      <c r="Q18" s="2"/>
      <c r="R18" s="2"/>
      <c r="S18" s="2"/>
      <c r="T18" s="2"/>
      <c r="U18" s="2"/>
      <c r="V18" s="2"/>
    </row>
    <row r="19" spans="1:22">
      <c r="A19" s="7"/>
      <c r="D19" s="2"/>
      <c r="F19" s="2"/>
      <c r="G19" s="2"/>
      <c r="H19" s="2"/>
      <c r="I19" s="2"/>
      <c r="J19" s="2"/>
      <c r="K19" s="2"/>
      <c r="L19" s="2"/>
      <c r="M19" s="2"/>
      <c r="N19" s="2"/>
      <c r="O19" s="29" t="s">
        <v>48</v>
      </c>
      <c r="P19" s="2"/>
      <c r="Q19" s="2"/>
      <c r="R19" s="2"/>
      <c r="S19" s="2"/>
      <c r="T19" s="2"/>
      <c r="U19" s="2"/>
      <c r="V19" s="2"/>
    </row>
    <row r="20" spans="1:22">
      <c r="A20" s="7"/>
      <c r="B20" s="4" t="s">
        <v>21</v>
      </c>
      <c r="D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8" spans="1:22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1:22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6:22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6:22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6:22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6:22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6:22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6:22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6:22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</sheetData>
  <mergeCells count="22">
    <mergeCell ref="Y1:AB1"/>
    <mergeCell ref="Q1:Q2"/>
    <mergeCell ref="O1:O2"/>
    <mergeCell ref="P1:P2"/>
    <mergeCell ref="M1:M2"/>
    <mergeCell ref="R1:R2"/>
    <mergeCell ref="S1:S2"/>
    <mergeCell ref="T1:T2"/>
    <mergeCell ref="U1:U2"/>
    <mergeCell ref="V1:V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54" t="s">
        <v>0</v>
      </c>
      <c r="B1" s="54" t="s">
        <v>1</v>
      </c>
      <c r="C1" s="54" t="s">
        <v>2</v>
      </c>
      <c r="D1" s="55" t="s">
        <v>3</v>
      </c>
      <c r="E1" s="57" t="s">
        <v>4</v>
      </c>
      <c r="F1" s="53">
        <v>1</v>
      </c>
      <c r="G1" s="53">
        <v>2</v>
      </c>
      <c r="H1" s="53">
        <v>3</v>
      </c>
      <c r="I1" s="53">
        <v>4</v>
      </c>
      <c r="J1" s="53">
        <v>5</v>
      </c>
      <c r="K1" s="53">
        <v>6</v>
      </c>
      <c r="L1" s="53">
        <v>7</v>
      </c>
      <c r="M1" s="53">
        <v>8</v>
      </c>
      <c r="N1" s="53">
        <v>9</v>
      </c>
      <c r="O1" s="53">
        <v>10</v>
      </c>
      <c r="P1" s="53">
        <v>11</v>
      </c>
      <c r="Q1" s="53">
        <v>12</v>
      </c>
      <c r="R1" s="53">
        <v>13</v>
      </c>
      <c r="S1" s="22" t="s">
        <v>32</v>
      </c>
      <c r="T1" s="22" t="s">
        <v>31</v>
      </c>
      <c r="U1" s="52" t="s">
        <v>23</v>
      </c>
      <c r="V1" s="52"/>
      <c r="W1" s="52"/>
      <c r="X1" s="52"/>
      <c r="Y1" s="20" t="s">
        <v>26</v>
      </c>
      <c r="Z1" s="25">
        <v>390</v>
      </c>
    </row>
    <row r="2" spans="1:26">
      <c r="A2" s="54"/>
      <c r="B2" s="54"/>
      <c r="C2" s="54"/>
      <c r="D2" s="56"/>
      <c r="E2" s="57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6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Zakresy nazwane</vt:lpstr>
      </vt:variant>
      <vt:variant>
        <vt:i4>1</vt:i4>
      </vt:variant>
    </vt:vector>
  </HeadingPairs>
  <TitlesOfParts>
    <vt:vector size="11" baseType="lpstr">
      <vt:lpstr>237 Październik</vt:lpstr>
      <vt:lpstr>236 Wrzesień</vt:lpstr>
      <vt:lpstr>235 Sierpień</vt:lpstr>
      <vt:lpstr>234 Lipiec</vt:lpstr>
      <vt:lpstr>233 Czerwiec</vt:lpstr>
      <vt:lpstr>232 Maj</vt:lpstr>
      <vt:lpstr>231 Kwiecień</vt:lpstr>
      <vt:lpstr>230 Marzec</vt:lpstr>
      <vt:lpstr>229 Luty</vt:lpstr>
      <vt:lpstr>228 Styczeń</vt:lpstr>
      <vt:lpstr>'237 Październik'!Obszar_wydruku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2025-10-24T06:31:43Z</dcterms:modified>
</cp:coreProperties>
</file>