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 activeTab="1"/>
  </bookViews>
  <sheets>
    <sheet name="WYNIKI" sheetId="4" r:id="rId1"/>
    <sheet name="239 Grudzień" sheetId="5" r:id="rId2"/>
    <sheet name="238 Listopad" sheetId="2" r:id="rId3"/>
    <sheet name="237 Październik" sheetId="1" r:id="rId4"/>
    <sheet name="Zasady" sheetId="3" r:id="rId5"/>
  </sheets>
  <definedNames>
    <definedName name="_xlnm.Print_Area" localSheetId="3">'237 Październik'!$B$2:$AM$23</definedName>
    <definedName name="_xlnm.Print_Area" localSheetId="2">'238 Listopad'!$B$2:$AM$26</definedName>
    <definedName name="_xlnm.Print_Area" localSheetId="1">'239 Grudzień'!$B$2:$AM$35</definedName>
  </definedNames>
  <calcPr calcId="124519"/>
</workbook>
</file>

<file path=xl/calcChain.xml><?xml version="1.0" encoding="utf-8"?>
<calcChain xmlns="http://schemas.openxmlformats.org/spreadsheetml/2006/main">
  <c r="AH88" i="5"/>
  <c r="AG88"/>
  <c r="AF88" s="1"/>
  <c r="AH85"/>
  <c r="AJ85" s="1"/>
  <c r="AG85"/>
  <c r="AH82"/>
  <c r="AG82"/>
  <c r="AF82" s="1"/>
  <c r="AG79"/>
  <c r="AF79" s="1"/>
  <c r="AH79"/>
  <c r="AH76"/>
  <c r="AG76"/>
  <c r="AF76" s="1"/>
  <c r="AH73"/>
  <c r="AG73"/>
  <c r="AF73" s="1"/>
  <c r="AH70"/>
  <c r="AG70"/>
  <c r="AF70" s="1"/>
  <c r="AG67"/>
  <c r="AF67" s="1"/>
  <c r="AH67"/>
  <c r="AH64"/>
  <c r="AJ64" s="1"/>
  <c r="AG64"/>
  <c r="AF64" s="1"/>
  <c r="AH61"/>
  <c r="AG61"/>
  <c r="AF61" s="1"/>
  <c r="AG15"/>
  <c r="AF15" s="1"/>
  <c r="AG58"/>
  <c r="AF58" s="1"/>
  <c r="AH58"/>
  <c r="AH55"/>
  <c r="AG55"/>
  <c r="AH52"/>
  <c r="AG52"/>
  <c r="AF52" s="1"/>
  <c r="AI88"/>
  <c r="AI85"/>
  <c r="AI82"/>
  <c r="AI79"/>
  <c r="AI76"/>
  <c r="AI73"/>
  <c r="AI70"/>
  <c r="AI67"/>
  <c r="AI64"/>
  <c r="AI61"/>
  <c r="AI58"/>
  <c r="AI55"/>
  <c r="AI52"/>
  <c r="AI49"/>
  <c r="AH49"/>
  <c r="AG49"/>
  <c r="AJ46"/>
  <c r="AI46"/>
  <c r="AH46"/>
  <c r="AK46" s="1"/>
  <c r="AD18" s="1"/>
  <c r="AC18" s="1"/>
  <c r="AD19"/>
  <c r="AC19" s="1"/>
  <c r="AG19"/>
  <c r="AF19" s="1"/>
  <c r="AL46"/>
  <c r="AG18" s="1"/>
  <c r="AF18" s="1"/>
  <c r="AF85"/>
  <c r="AF55"/>
  <c r="AF46"/>
  <c r="AG46"/>
  <c r="AI43"/>
  <c r="AK34"/>
  <c r="AK37"/>
  <c r="AK40"/>
  <c r="AF34"/>
  <c r="AF37"/>
  <c r="AF40"/>
  <c r="AK43"/>
  <c r="AF43"/>
  <c r="AH43"/>
  <c r="AG43"/>
  <c r="AI40"/>
  <c r="AH40"/>
  <c r="AG40"/>
  <c r="AB4"/>
  <c r="AL37"/>
  <c r="AG21" s="1"/>
  <c r="AF21" s="1"/>
  <c r="AD21"/>
  <c r="AD22"/>
  <c r="AC22" s="1"/>
  <c r="AJ37"/>
  <c r="AI37"/>
  <c r="AH37"/>
  <c r="AG37"/>
  <c r="AJ34"/>
  <c r="AL34" s="1"/>
  <c r="AG22" s="1"/>
  <c r="AF22" s="1"/>
  <c r="AI34"/>
  <c r="AH34"/>
  <c r="AG34"/>
  <c r="F12" i="4"/>
  <c r="AD35" i="5"/>
  <c r="AD37"/>
  <c r="AD38"/>
  <c r="AD40"/>
  <c r="AD41"/>
  <c r="AD43"/>
  <c r="AD44"/>
  <c r="AD46"/>
  <c r="AD47"/>
  <c r="AD49"/>
  <c r="AD50"/>
  <c r="AD52"/>
  <c r="AD53"/>
  <c r="AD55"/>
  <c r="AD56"/>
  <c r="AD58"/>
  <c r="AD59"/>
  <c r="AD61"/>
  <c r="AD62"/>
  <c r="AD64"/>
  <c r="AD65"/>
  <c r="AD67"/>
  <c r="AD68"/>
  <c r="AD70"/>
  <c r="AD71"/>
  <c r="AD73"/>
  <c r="AD74"/>
  <c r="AD76"/>
  <c r="AD77"/>
  <c r="AD79"/>
  <c r="AD80"/>
  <c r="AD82"/>
  <c r="AD83"/>
  <c r="AD85"/>
  <c r="AD86"/>
  <c r="AD34"/>
  <c r="AC86"/>
  <c r="AC35"/>
  <c r="AC37"/>
  <c r="AC38"/>
  <c r="AC40"/>
  <c r="V40" s="1"/>
  <c r="X40" s="1"/>
  <c r="AC41"/>
  <c r="AC43"/>
  <c r="AC44"/>
  <c r="V44" s="1"/>
  <c r="X44" s="1"/>
  <c r="AC46"/>
  <c r="AC47"/>
  <c r="AC49"/>
  <c r="AC50"/>
  <c r="AC52"/>
  <c r="AC53"/>
  <c r="AC55"/>
  <c r="AC56"/>
  <c r="V56" s="1"/>
  <c r="X56" s="1"/>
  <c r="AC58"/>
  <c r="AC59"/>
  <c r="AC61"/>
  <c r="AC62"/>
  <c r="AC64"/>
  <c r="V64" s="1"/>
  <c r="X64" s="1"/>
  <c r="AC65"/>
  <c r="AC67"/>
  <c r="AC68"/>
  <c r="V68" s="1"/>
  <c r="X68" s="1"/>
  <c r="AC70"/>
  <c r="AC71"/>
  <c r="AC73"/>
  <c r="AC74"/>
  <c r="AC76"/>
  <c r="V76" s="1"/>
  <c r="X76" s="1"/>
  <c r="AC77"/>
  <c r="AC79"/>
  <c r="AC80"/>
  <c r="V80" s="1"/>
  <c r="X80" s="1"/>
  <c r="AC82"/>
  <c r="AC83"/>
  <c r="AC85"/>
  <c r="V41"/>
  <c r="X41" s="1"/>
  <c r="V50"/>
  <c r="X50" s="1"/>
  <c r="V53"/>
  <c r="X53" s="1"/>
  <c r="V61"/>
  <c r="X61" s="1"/>
  <c r="V65"/>
  <c r="X65" s="1"/>
  <c r="V73"/>
  <c r="X73" s="1"/>
  <c r="V77"/>
  <c r="X77" s="1"/>
  <c r="V85"/>
  <c r="X85" s="1"/>
  <c r="V86"/>
  <c r="X86" s="1"/>
  <c r="AC34"/>
  <c r="V83"/>
  <c r="X83" s="1"/>
  <c r="V82"/>
  <c r="X82" s="1"/>
  <c r="V79"/>
  <c r="X79" s="1"/>
  <c r="V74"/>
  <c r="X74" s="1"/>
  <c r="V71"/>
  <c r="X71" s="1"/>
  <c r="V70"/>
  <c r="X70" s="1"/>
  <c r="V67"/>
  <c r="X67" s="1"/>
  <c r="V62"/>
  <c r="X62" s="1"/>
  <c r="V59"/>
  <c r="X59" s="1"/>
  <c r="V58"/>
  <c r="X58" s="1"/>
  <c r="V55"/>
  <c r="X55" s="1"/>
  <c r="V52"/>
  <c r="X52" s="1"/>
  <c r="V49"/>
  <c r="X49" s="1"/>
  <c r="V47"/>
  <c r="X47" s="1"/>
  <c r="V43"/>
  <c r="X43" s="1"/>
  <c r="V38"/>
  <c r="X38" s="1"/>
  <c r="V35"/>
  <c r="AA35"/>
  <c r="AA37"/>
  <c r="AA38"/>
  <c r="AA40"/>
  <c r="AA41"/>
  <c r="AA43"/>
  <c r="AA44"/>
  <c r="AA46"/>
  <c r="AA47"/>
  <c r="AA49"/>
  <c r="AA50"/>
  <c r="AA52"/>
  <c r="AA53"/>
  <c r="AA55"/>
  <c r="AA56"/>
  <c r="AA58"/>
  <c r="AA59"/>
  <c r="AA61"/>
  <c r="AA62"/>
  <c r="AA64"/>
  <c r="AA65"/>
  <c r="AA67"/>
  <c r="AA68"/>
  <c r="AA70"/>
  <c r="AA71"/>
  <c r="AA73"/>
  <c r="AA74"/>
  <c r="AA76"/>
  <c r="AA77"/>
  <c r="AA79"/>
  <c r="AA80"/>
  <c r="AA82"/>
  <c r="AA83"/>
  <c r="AA85"/>
  <c r="AA86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V15"/>
  <c r="X15" s="1"/>
  <c r="G15"/>
  <c r="AK88" l="1"/>
  <c r="AD4" s="1"/>
  <c r="AC4" s="1"/>
  <c r="AJ88"/>
  <c r="AL88" s="1"/>
  <c r="AG4" s="1"/>
  <c r="AF4" s="1"/>
  <c r="AK85"/>
  <c r="AD5" s="1"/>
  <c r="AC5" s="1"/>
  <c r="AL85"/>
  <c r="AG5" s="1"/>
  <c r="AF5" s="1"/>
  <c r="AK82"/>
  <c r="AD6" s="1"/>
  <c r="AC6" s="1"/>
  <c r="AJ82"/>
  <c r="AL82" s="1"/>
  <c r="AG6" s="1"/>
  <c r="AF6" s="1"/>
  <c r="AK79"/>
  <c r="AD7" s="1"/>
  <c r="AC7" s="1"/>
  <c r="AJ79"/>
  <c r="AL79" s="1"/>
  <c r="AG7" s="1"/>
  <c r="AF7" s="1"/>
  <c r="AK76"/>
  <c r="AD8" s="1"/>
  <c r="AC8" s="1"/>
  <c r="AJ76"/>
  <c r="AL76"/>
  <c r="AG8" s="1"/>
  <c r="AF8" s="1"/>
  <c r="AK73"/>
  <c r="AD9" s="1"/>
  <c r="AC9" s="1"/>
  <c r="AJ73"/>
  <c r="AL73" s="1"/>
  <c r="AG9" s="1"/>
  <c r="AF9" s="1"/>
  <c r="AJ70"/>
  <c r="AL70" s="1"/>
  <c r="AG10" s="1"/>
  <c r="AF10" s="1"/>
  <c r="AK70"/>
  <c r="AD10" s="1"/>
  <c r="AC10" s="1"/>
  <c r="AK67"/>
  <c r="AD11" s="1"/>
  <c r="AC11" s="1"/>
  <c r="AJ67"/>
  <c r="AL67" s="1"/>
  <c r="AG11" s="1"/>
  <c r="AF11" s="1"/>
  <c r="AK64"/>
  <c r="AD12" s="1"/>
  <c r="AC12" s="1"/>
  <c r="AL64"/>
  <c r="AG12" s="1"/>
  <c r="AF12" s="1"/>
  <c r="AK61"/>
  <c r="AD13" s="1"/>
  <c r="AC13" s="1"/>
  <c r="AJ61"/>
  <c r="AL61" s="1"/>
  <c r="AG13" s="1"/>
  <c r="AF13" s="1"/>
  <c r="AK58"/>
  <c r="AD14" s="1"/>
  <c r="AC14" s="1"/>
  <c r="AJ58"/>
  <c r="AL58" s="1"/>
  <c r="AG14" s="1"/>
  <c r="AF14" s="1"/>
  <c r="AK55"/>
  <c r="AD15" s="1"/>
  <c r="AC15" s="1"/>
  <c r="AJ55"/>
  <c r="AL55" s="1"/>
  <c r="AK52"/>
  <c r="AD16" s="1"/>
  <c r="AC16" s="1"/>
  <c r="AJ52"/>
  <c r="AL52" s="1"/>
  <c r="AG16" s="1"/>
  <c r="AF16" s="1"/>
  <c r="AJ49"/>
  <c r="AL49" s="1"/>
  <c r="AG17" s="1"/>
  <c r="AF17" s="1"/>
  <c r="AF49"/>
  <c r="AK49" s="1"/>
  <c r="AD17" s="1"/>
  <c r="AC17" s="1"/>
  <c r="AD20"/>
  <c r="AC20" s="1"/>
  <c r="AJ43"/>
  <c r="AL43" s="1"/>
  <c r="AJ40"/>
  <c r="AL40" s="1"/>
  <c r="AG20" s="1"/>
  <c r="AF20" s="1"/>
  <c r="V37"/>
  <c r="X37" s="1"/>
  <c r="V46"/>
  <c r="X46" s="1"/>
  <c r="V34"/>
  <c r="G21"/>
  <c r="V21" s="1"/>
  <c r="X21" s="1"/>
  <c r="G22"/>
  <c r="V22" s="1"/>
  <c r="X22" s="1"/>
  <c r="AA34"/>
  <c r="X35"/>
  <c r="D34"/>
  <c r="D35"/>
  <c r="D37"/>
  <c r="D38"/>
  <c r="D40"/>
  <c r="D41"/>
  <c r="D43"/>
  <c r="D44"/>
  <c r="D46"/>
  <c r="D47"/>
  <c r="D49"/>
  <c r="D50"/>
  <c r="D52"/>
  <c r="D53"/>
  <c r="D55"/>
  <c r="D56"/>
  <c r="D58"/>
  <c r="D59"/>
  <c r="D61"/>
  <c r="D62"/>
  <c r="D64"/>
  <c r="D65"/>
  <c r="D67"/>
  <c r="D68"/>
  <c r="D70"/>
  <c r="D71"/>
  <c r="D73"/>
  <c r="D74"/>
  <c r="D76"/>
  <c r="D77"/>
  <c r="D79"/>
  <c r="D80"/>
  <c r="D82"/>
  <c r="D83"/>
  <c r="D85"/>
  <c r="D86"/>
  <c r="X34" l="1"/>
  <c r="F4" i="4"/>
  <c r="F25"/>
  <c r="F23"/>
  <c r="F16"/>
  <c r="F24"/>
  <c r="F20"/>
  <c r="F13"/>
  <c r="F11"/>
  <c r="F22"/>
  <c r="F10"/>
  <c r="F21"/>
  <c r="F19"/>
  <c r="F17"/>
  <c r="F18"/>
  <c r="F8"/>
  <c r="F15"/>
  <c r="F14"/>
  <c r="F6"/>
  <c r="F5"/>
  <c r="G20" i="5"/>
  <c r="V20" s="1"/>
  <c r="X20" s="1"/>
  <c r="G14"/>
  <c r="V14" s="1"/>
  <c r="X14" s="1"/>
  <c r="G18"/>
  <c r="V18" s="1"/>
  <c r="X18" s="1"/>
  <c r="G13"/>
  <c r="V13" s="1"/>
  <c r="X13" s="1"/>
  <c r="G16"/>
  <c r="V16" s="1"/>
  <c r="X16" s="1"/>
  <c r="G5"/>
  <c r="V5" s="1"/>
  <c r="X5" s="1"/>
  <c r="G12"/>
  <c r="V12" s="1"/>
  <c r="X12" s="1"/>
  <c r="G11"/>
  <c r="G19"/>
  <c r="G10"/>
  <c r="G17"/>
  <c r="G8"/>
  <c r="G9"/>
  <c r="G7"/>
  <c r="G6"/>
  <c r="G4"/>
  <c r="F7" i="4"/>
  <c r="F9"/>
  <c r="F3"/>
  <c r="AG14" i="2"/>
  <c r="AF14" s="1"/>
  <c r="AG13"/>
  <c r="AF13" s="1"/>
  <c r="AG7"/>
  <c r="AF7" s="1"/>
  <c r="AG12"/>
  <c r="AF12" s="1"/>
  <c r="AG11"/>
  <c r="AF11" s="1"/>
  <c r="AG10"/>
  <c r="AF10" s="1"/>
  <c r="AG9"/>
  <c r="AF9" s="1"/>
  <c r="AG8"/>
  <c r="AF8" s="1"/>
  <c r="AG5"/>
  <c r="AF5" s="1"/>
  <c r="AG6"/>
  <c r="AF6" s="1"/>
  <c r="AF4"/>
  <c r="AG4"/>
  <c r="AC14"/>
  <c r="AD14" s="1"/>
  <c r="AC13"/>
  <c r="AC12"/>
  <c r="AC11"/>
  <c r="AD11" s="1"/>
  <c r="AC9"/>
  <c r="AC10"/>
  <c r="AC8"/>
  <c r="AC7"/>
  <c r="AC6"/>
  <c r="AC5"/>
  <c r="AC4"/>
  <c r="V43"/>
  <c r="V42"/>
  <c r="V37"/>
  <c r="V36"/>
  <c r="V31"/>
  <c r="V30"/>
  <c r="V34"/>
  <c r="V33"/>
  <c r="V45"/>
  <c r="V46"/>
  <c r="V48"/>
  <c r="V49"/>
  <c r="V51"/>
  <c r="V52"/>
  <c r="V54"/>
  <c r="V55"/>
  <c r="X55" s="1"/>
  <c r="X45"/>
  <c r="V40"/>
  <c r="V39"/>
  <c r="V28"/>
  <c r="AB9"/>
  <c r="AB10"/>
  <c r="AB11"/>
  <c r="AB12"/>
  <c r="AB13"/>
  <c r="AB14"/>
  <c r="AB8"/>
  <c r="AB7"/>
  <c r="AB6"/>
  <c r="AB5"/>
  <c r="AB4"/>
  <c r="AL6"/>
  <c r="AM6" s="1"/>
  <c r="AL7"/>
  <c r="AM7" s="1"/>
  <c r="AL8"/>
  <c r="AM8" s="1"/>
  <c r="AL9"/>
  <c r="AM9" s="1"/>
  <c r="AL10"/>
  <c r="AM10" s="1"/>
  <c r="AL11"/>
  <c r="AM11" s="1"/>
  <c r="AL12"/>
  <c r="AM12"/>
  <c r="AL13"/>
  <c r="AM13" s="1"/>
  <c r="AL14"/>
  <c r="AM14" s="1"/>
  <c r="AJ5"/>
  <c r="AJ6"/>
  <c r="AK6"/>
  <c r="AJ7"/>
  <c r="AK7"/>
  <c r="AJ8"/>
  <c r="AK8"/>
  <c r="AJ9"/>
  <c r="AK9"/>
  <c r="AJ10"/>
  <c r="AK10"/>
  <c r="AJ11"/>
  <c r="AK11"/>
  <c r="AJ12"/>
  <c r="AK12"/>
  <c r="AJ13"/>
  <c r="AK13"/>
  <c r="AJ14"/>
  <c r="AK14"/>
  <c r="V6"/>
  <c r="X6" s="1"/>
  <c r="V7"/>
  <c r="X7" s="1"/>
  <c r="V8"/>
  <c r="X8" s="1"/>
  <c r="V9"/>
  <c r="X9" s="1"/>
  <c r="V10"/>
  <c r="X10" s="1"/>
  <c r="V11"/>
  <c r="X11" s="1"/>
  <c r="V12"/>
  <c r="X12" s="1"/>
  <c r="V13"/>
  <c r="X13" s="1"/>
  <c r="V14"/>
  <c r="X14" s="1"/>
  <c r="V4"/>
  <c r="X4" s="1"/>
  <c r="G5"/>
  <c r="V5" s="1"/>
  <c r="X5" s="1"/>
  <c r="G6"/>
  <c r="G7"/>
  <c r="G8"/>
  <c r="G9"/>
  <c r="G10"/>
  <c r="G11"/>
  <c r="G12"/>
  <c r="G13"/>
  <c r="G14"/>
  <c r="G4"/>
  <c r="AA28"/>
  <c r="AA30"/>
  <c r="AA31"/>
  <c r="AA33"/>
  <c r="AA34"/>
  <c r="X34" s="1"/>
  <c r="AA36"/>
  <c r="AA37"/>
  <c r="AA39"/>
  <c r="AA40"/>
  <c r="AA42"/>
  <c r="AA43"/>
  <c r="AA45"/>
  <c r="AA46"/>
  <c r="X46" s="1"/>
  <c r="AA48"/>
  <c r="AA49"/>
  <c r="AA51"/>
  <c r="AA52"/>
  <c r="AA54"/>
  <c r="AA55"/>
  <c r="V27"/>
  <c r="X27" s="1"/>
  <c r="AA27"/>
  <c r="X28"/>
  <c r="D55"/>
  <c r="D54"/>
  <c r="X52"/>
  <c r="D52"/>
  <c r="D51"/>
  <c r="X49"/>
  <c r="D49"/>
  <c r="X48"/>
  <c r="D48"/>
  <c r="D46"/>
  <c r="D45"/>
  <c r="X43"/>
  <c r="D43"/>
  <c r="D42"/>
  <c r="D40"/>
  <c r="D39"/>
  <c r="X37"/>
  <c r="D37"/>
  <c r="X36"/>
  <c r="D36"/>
  <c r="D34"/>
  <c r="X33"/>
  <c r="D33"/>
  <c r="X31"/>
  <c r="D31"/>
  <c r="D30"/>
  <c r="D28"/>
  <c r="D27"/>
  <c r="AJ4"/>
  <c r="AK4"/>
  <c r="AL4" s="1"/>
  <c r="AM4" s="1"/>
  <c r="AA43" i="1"/>
  <c r="V43" s="1"/>
  <c r="X43" s="1"/>
  <c r="D43"/>
  <c r="AA42"/>
  <c r="V42" s="1"/>
  <c r="X42" s="1"/>
  <c r="D42"/>
  <c r="AA40"/>
  <c r="V40" s="1"/>
  <c r="X40" s="1"/>
  <c r="D40"/>
  <c r="AA39"/>
  <c r="V39" s="1"/>
  <c r="X39" s="1"/>
  <c r="D39"/>
  <c r="K37"/>
  <c r="I37"/>
  <c r="AA37" s="1"/>
  <c r="D37"/>
  <c r="K36"/>
  <c r="I36"/>
  <c r="AA36" s="1"/>
  <c r="D36"/>
  <c r="AA34"/>
  <c r="V34" s="1"/>
  <c r="X34" s="1"/>
  <c r="D34"/>
  <c r="AA33"/>
  <c r="V33" s="1"/>
  <c r="X33" s="1"/>
  <c r="D33"/>
  <c r="AA31"/>
  <c r="V31" s="1"/>
  <c r="X31" s="1"/>
  <c r="D31"/>
  <c r="AA30"/>
  <c r="V30" s="1"/>
  <c r="X30" s="1"/>
  <c r="D30"/>
  <c r="AA28"/>
  <c r="V28" s="1"/>
  <c r="X28" s="1"/>
  <c r="D28"/>
  <c r="AA27"/>
  <c r="V27" s="1"/>
  <c r="X27" s="1"/>
  <c r="D27"/>
  <c r="AA25"/>
  <c r="V25" s="1"/>
  <c r="X25" s="1"/>
  <c r="D25"/>
  <c r="AA24"/>
  <c r="V24" s="1"/>
  <c r="X24" s="1"/>
  <c r="D24"/>
  <c r="AN11"/>
  <c r="AC11"/>
  <c r="AD11" s="1"/>
  <c r="AB11"/>
  <c r="G11"/>
  <c r="AO11" s="1"/>
  <c r="AN10"/>
  <c r="AC10"/>
  <c r="AD10" s="1"/>
  <c r="AB10"/>
  <c r="G10"/>
  <c r="AO10" s="1"/>
  <c r="AN9"/>
  <c r="AC9"/>
  <c r="AD9" s="1"/>
  <c r="AB9"/>
  <c r="G9"/>
  <c r="AO9" s="1"/>
  <c r="AN8"/>
  <c r="AC8"/>
  <c r="AD8" s="1"/>
  <c r="AB8"/>
  <c r="G8"/>
  <c r="AO8" s="1"/>
  <c r="AN7"/>
  <c r="AB7"/>
  <c r="G7"/>
  <c r="AO7" s="1"/>
  <c r="AP7" s="1"/>
  <c r="AQ7" s="1"/>
  <c r="AN6"/>
  <c r="AB6"/>
  <c r="G6"/>
  <c r="AO6" s="1"/>
  <c r="AP6" s="1"/>
  <c r="AQ6" s="1"/>
  <c r="AN5"/>
  <c r="AC5"/>
  <c r="AD5" s="1"/>
  <c r="AB5"/>
  <c r="G5"/>
  <c r="AO5" s="1"/>
  <c r="AN4"/>
  <c r="AC4"/>
  <c r="AD4" s="1"/>
  <c r="AB4"/>
  <c r="G4"/>
  <c r="AO4" s="1"/>
  <c r="V4" i="5" l="1"/>
  <c r="X4" s="1"/>
  <c r="V6"/>
  <c r="X6" s="1"/>
  <c r="V7"/>
  <c r="X7" s="1"/>
  <c r="V9"/>
  <c r="X9" s="1"/>
  <c r="V8"/>
  <c r="X8" s="1"/>
  <c r="V17"/>
  <c r="X17" s="1"/>
  <c r="V10"/>
  <c r="X10" s="1"/>
  <c r="V19"/>
  <c r="X19" s="1"/>
  <c r="V11"/>
  <c r="X11" s="1"/>
  <c r="X30" i="2"/>
  <c r="X54"/>
  <c r="X51"/>
  <c r="X42"/>
  <c r="AK5"/>
  <c r="AL5" s="1"/>
  <c r="AM5" s="1"/>
  <c r="AD9"/>
  <c r="AD10"/>
  <c r="AD13"/>
  <c r="AD4"/>
  <c r="AD12"/>
  <c r="AD5"/>
  <c r="AD8"/>
  <c r="AD7"/>
  <c r="X39"/>
  <c r="X40"/>
  <c r="AD6"/>
  <c r="AF7" i="1"/>
  <c r="AG7" s="1"/>
  <c r="V36"/>
  <c r="X36" s="1"/>
  <c r="AC7"/>
  <c r="AD7" s="1"/>
  <c r="AP4"/>
  <c r="AQ4" s="1"/>
  <c r="AF4"/>
  <c r="AG4" s="1"/>
  <c r="AP5"/>
  <c r="AQ5" s="1"/>
  <c r="AF5"/>
  <c r="AG5" s="1"/>
  <c r="AF9"/>
  <c r="AG9" s="1"/>
  <c r="AP8"/>
  <c r="AQ8" s="1"/>
  <c r="AF10"/>
  <c r="AG10" s="1"/>
  <c r="AP9"/>
  <c r="AQ9" s="1"/>
  <c r="AF11"/>
  <c r="AG11" s="1"/>
  <c r="AP10"/>
  <c r="AQ10" s="1"/>
  <c r="AP11"/>
  <c r="AQ11" s="1"/>
  <c r="AF8"/>
  <c r="AG8" s="1"/>
  <c r="V37"/>
  <c r="X37" s="1"/>
  <c r="AF6"/>
  <c r="AG6" s="1"/>
  <c r="AC6"/>
  <c r="AD6" s="1"/>
  <c r="V4"/>
  <c r="X4" s="1"/>
  <c r="V5"/>
  <c r="X5" s="1"/>
  <c r="V6"/>
  <c r="X6" s="1"/>
  <c r="V7"/>
  <c r="X7" s="1"/>
  <c r="V8"/>
  <c r="X8" s="1"/>
  <c r="V9"/>
  <c r="X9" s="1"/>
  <c r="V10"/>
  <c r="X10" s="1"/>
  <c r="V11"/>
  <c r="X11" s="1"/>
  <c r="AC21" i="5"/>
</calcChain>
</file>

<file path=xl/sharedStrings.xml><?xml version="1.0" encoding="utf-8"?>
<sst xmlns="http://schemas.openxmlformats.org/spreadsheetml/2006/main" count="626" uniqueCount="79">
  <si>
    <t>Drabinka:</t>
  </si>
  <si>
    <t>Średnia punktów / rundę</t>
  </si>
  <si>
    <t>Średnia punktów /strzałę</t>
  </si>
  <si>
    <t>Finał:</t>
  </si>
  <si>
    <t>Drabinka + Finał</t>
  </si>
  <si>
    <t>Miejsce</t>
  </si>
  <si>
    <t>Zawodnik</t>
  </si>
  <si>
    <t>Skąd</t>
  </si>
  <si>
    <t>Łuk</t>
  </si>
  <si>
    <t>Suma</t>
  </si>
  <si>
    <t>Igor Adaszkiewicz</t>
  </si>
  <si>
    <t>Lębork</t>
  </si>
  <si>
    <t>Hunt</t>
  </si>
  <si>
    <t>[b]</t>
  </si>
  <si>
    <t>[/b](</t>
  </si>
  <si>
    <t xml:space="preserve">) ( śr/runda </t>
  </si>
  <si>
    <t>śr/strzała</t>
  </si>
  <si>
    <t>)[/color]</t>
  </si>
  <si>
    <t>Krzysztof "FAZIK" Brzeziński</t>
  </si>
  <si>
    <t>Koszalin</t>
  </si>
  <si>
    <t>BB</t>
  </si>
  <si>
    <t>x</t>
  </si>
  <si>
    <t>Donat Grotha</t>
  </si>
  <si>
    <t>xx</t>
  </si>
  <si>
    <t>Marzena Goike</t>
  </si>
  <si>
    <t>T</t>
  </si>
  <si>
    <t>Piotr Białecki</t>
  </si>
  <si>
    <t>Białogard</t>
  </si>
  <si>
    <t>Jerzy "Fala 133" Bohdziewicz</t>
  </si>
  <si>
    <t>xxx</t>
  </si>
  <si>
    <t>Wojciech Białecki</t>
  </si>
  <si>
    <t>Tarcza Halowa Fita Vegas 3x 20cm, "10" polowa (punktacja Niebieskie = 6, Czerwone = 7-8, Żółte = 9-10 oraz X =10).</t>
  </si>
  <si>
    <t>Zawodnicy strzelają do dwóch mat czyli 4 tarcz jednocześnie. W każdej rundzie oddajemy 3 strzały, po jednym do każdej swojej tarczy. Po każdej rundzie przesuwają się w prawo o 1 tarczę.</t>
  </si>
  <si>
    <t>Po 4 rundach punkty są sumowane i powstaje tabelka rankingowa. Remisy rostrzyga liczba X trafionych w eliminacjach.</t>
  </si>
  <si>
    <t>Ostatnia osoba zostaje przy macie. Osoba wyżej podchodzi do przeciwnika. Osoba, która podchodzi ma wybór: kto zaczyna, albo wybiera matę i pole startowe. Druga osoba otrzymuje pozostałą opcję do wyboru.</t>
  </si>
  <si>
    <t>Dwójka strzela rundy do 6 Dużych punktów. 1 punkt zdobywa się za taką samą sumę punktową z 3 strzał w rundzie. 2 punkty za większą liczbę punktów w rundzie.</t>
  </si>
  <si>
    <t>W przypadku remisów 5 punktów dostrzeliwuje się punktowaną strzałę. Wyższy wynik wygrywa i przechodzi dalej. W przypadku remisu strzela się kolejną strzałę, w przypadku kolejnego remisu trzecią niepunktowaną strzałę. Zawodnik, którego trzecia strzała jest bliżej środka wygrywa i przechodzi dalej.</t>
  </si>
  <si>
    <t>Wygrywa ostatni, który pozostał.</t>
  </si>
  <si>
    <t>Średnia punktów / strzałę</t>
  </si>
  <si>
    <t>Suma Punktów</t>
  </si>
  <si>
    <t>SUMA</t>
  </si>
  <si>
    <t>Tarcza</t>
  </si>
  <si>
    <t>PKT</t>
  </si>
  <si>
    <t>Remis</t>
  </si>
  <si>
    <t>Przemysław "Wizun" Wojciukiewicz</t>
  </si>
  <si>
    <t>Dariusz Kułaga</t>
  </si>
  <si>
    <t>Darłowo</t>
  </si>
  <si>
    <t>Katarzyna Kubiak</t>
  </si>
  <si>
    <t>Krzysztof "Madereiro" Piękniewski</t>
  </si>
  <si>
    <t>Paweł Kikel</t>
  </si>
  <si>
    <t>Robert "Gata" Piechota</t>
  </si>
  <si>
    <t>Mateusz Jezierski</t>
  </si>
  <si>
    <t>Tz</t>
  </si>
  <si>
    <t>Kostiantyn Fedotov</t>
  </si>
  <si>
    <t xml:space="preserve"> Jolanta "Fox" Lisowska</t>
  </si>
  <si>
    <t>XX</t>
  </si>
  <si>
    <t>Zasady:</t>
  </si>
  <si>
    <t>Po trzech miesiącach zmagań najlepszy wynik każdego obecnego zawodnika zostanie umieszczony w ostatecznej drabince rankingowej i zgodnie z nią odbędzie się ostateczny Turniej, w którym wyłonimy Mistrza Sekcji Łuczniczej Klubu Wojskowego 8 Pułku Przeciwlotniczego w Koszalinie, który otrzyma dyplom imienia pomysłodawcy - Edwarda Gajewskiego.</t>
  </si>
  <si>
    <t>Zasady eliminacyjne:
Ostatnia osoba z rankingu pozostaje przy dowolnej macie.
Osoba wyżej z rankingu podchodzi na tor. Osoba, która podchodzi ma wybór: 1) kto zaczyna lub: 2) wybiera matę i swoje pole startowe (tarczę). Druga osoba otrzymuje pozostałą opcję.
Obie osoby muszą strzelać do tej samej maty.
Dwójka strzela rundy eliminacyjne do 6 Dużych punktów.
1 Duży punkt zdobywa się za taką samą sumę punktową z 3 strzał w rundzie (remis).
2 Duże punkty za większą liczbę punktów w rundzie (wygrana).
Osoba, która jako pierwsza uzyska 6 Dużych punktów pozostaje przy macie i czeka na kolejnego przeciwnika sklasyfikowanego wyżej w tabeli rankingowej.
W przypadku remisów 5 punktów dostrzeliwuje się punktowaną strzałę. Wyższy wynik punktowy wygrywa i przechodzi dalej. W przypadku remisu strzela się kolejną punktowaną strzałę, w przypadku kolejnego remisu trzecią niepunktowaną strzałę. Zawodnik, którego trzecia strzała jest bliżej środka wygrywa i przechodzi dalej.
Wygrywa ostatni, który pozostał.
Pozostałe osoby są naturalnie sklasyfikowane tak jak zostawały pokonane w eliminacjach. Osoby, które nie są obecne w Grudniu zostają sklasyfikowane na miejscach kolejnych zgodnie ze swoim najlepszym wynikiem w Mistrzostwach Klubu.</t>
  </si>
  <si>
    <t>Bez rozgraniczenia kategorii ze względu na płeć, łuk, strzały czy styl strzelania. ZAKAZ używania spustów mechanicznych jak również celowników w dowolnej formie (sędzia decyduje czy linie na Twoim majdanie to celownik ...).</t>
  </si>
  <si>
    <t>Najlepszy</t>
  </si>
  <si>
    <t>Mistrzostwa Klubowe.
Mistrzostwa rozgrywane będą w Klubie Wojskowym w miesiącach Październik, Listopad i Grudzień.
Wszystkie Turnieje będą rozgrywane z takimi samymi konkurencjami:
Strzelamy do:
Tarcza 3x 20cm Vegas, "10" polowa (punktacja Niebieskie = 6, Czerwone = 7-8, Żółte = 9-10 oraz X =10). Odległość ok 10 metrów.
Zasady rankingowe:
Strzelamy 12 kolejek rankingowych.
Zawodnicy strzelają jednocześnie do dwóch mat czyli 4 tarcz (3x20cm).
W każdej rundzie oddajemy 3 strzały, po jednym do każdej swojej tarczy 20cm.
W przypadku trafienia więcej niż 1 raz w tą samą tarczę liczy się najgorszy wynik.
W każdej następnej rundzie zawodnicy przesuwają się w prawo o 1 tarczę.
W sumie w 4 rundach każdy wystrzeli 1 raz do każdej z 4 tarcz rozmieszczonych na 2 matach.
Po 12 rundach (36 strzał) punkty są sumowane i powstaje tabelka wyników.
Ewentualne remisy rozstrzyga liczba X (10) trafionych w eliminacjach. W przypadku ewentualnego remisu wygrywa ten kto trafił X (10) jako pierwszy. Jeśli i to było równoczesne decyduje kolejność zapisów na liście startowej.</t>
  </si>
  <si>
    <t>https://kkr.nsc.pl/forum/viewtopic.php?p=50413#p50413</t>
  </si>
  <si>
    <t>[/b]</t>
  </si>
  <si>
    <t>Iza Bohdziewicz</t>
  </si>
  <si>
    <t>Mielno</t>
  </si>
  <si>
    <t>Robert "Stanley" Stańczyk</t>
  </si>
  <si>
    <t>Hist</t>
  </si>
  <si>
    <t>Jan Kuciński</t>
  </si>
  <si>
    <t>Dorota Janiszewska</t>
  </si>
  <si>
    <t>Olaf Heinsch</t>
  </si>
  <si>
    <t>Weronika Kojtka</t>
  </si>
  <si>
    <t>Grzegorz "Wiking" Trzeciakiewicz</t>
  </si>
  <si>
    <t>R</t>
  </si>
  <si>
    <t>SS</t>
  </si>
  <si>
    <t>PF</t>
  </si>
  <si>
    <t>PS</t>
  </si>
  <si>
    <t>PD</t>
  </si>
  <si>
    <t>SF</t>
  </si>
</sst>
</file>

<file path=xl/styles.xml><?xml version="1.0" encoding="utf-8"?>
<styleSheet xmlns="http://schemas.openxmlformats.org/spreadsheetml/2006/main">
  <numFmts count="1">
    <numFmt numFmtId="164" formatCode="0.0000"/>
  </numFmts>
  <fonts count="16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u/>
      <sz val="10"/>
      <color theme="1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162">
    <xf numFmtId="0" fontId="0" fillId="0" borderId="0" xfId="0"/>
    <xf numFmtId="0" fontId="1" fillId="0" borderId="0" xfId="1"/>
    <xf numFmtId="0" fontId="1" fillId="0" borderId="1" xfId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 wrapText="1"/>
    </xf>
    <xf numFmtId="0" fontId="2" fillId="0" borderId="0" xfId="1" applyFont="1"/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 wrapText="1"/>
    </xf>
    <xf numFmtId="0" fontId="1" fillId="0" borderId="0" xfId="1" applyAlignment="1">
      <alignment horizontal="left"/>
    </xf>
    <xf numFmtId="0" fontId="3" fillId="0" borderId="3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2" fontId="6" fillId="4" borderId="3" xfId="1" applyNumberFormat="1" applyFont="1" applyFill="1" applyBorder="1" applyAlignment="1">
      <alignment horizontal="center" vertical="center"/>
    </xf>
    <xf numFmtId="2" fontId="6" fillId="4" borderId="0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2" fontId="6" fillId="0" borderId="3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2" fontId="7" fillId="4" borderId="3" xfId="1" applyNumberFormat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2" fontId="7" fillId="3" borderId="3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5" fillId="0" borderId="3" xfId="1" applyFont="1" applyBorder="1"/>
    <xf numFmtId="0" fontId="5" fillId="0" borderId="3" xfId="1" applyFont="1" applyBorder="1" applyAlignment="1">
      <alignment horizontal="center"/>
    </xf>
    <xf numFmtId="0" fontId="1" fillId="0" borderId="8" xfId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/>
    </xf>
    <xf numFmtId="0" fontId="6" fillId="6" borderId="9" xfId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 vertical="center"/>
    </xf>
    <xf numFmtId="0" fontId="5" fillId="7" borderId="0" xfId="1" applyFont="1" applyFill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2" fillId="0" borderId="0" xfId="1" applyFont="1" applyBorder="1"/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2" fontId="2" fillId="0" borderId="13" xfId="1" applyNumberFormat="1" applyFont="1" applyBorder="1" applyAlignment="1">
      <alignment horizontal="center" vertical="center"/>
    </xf>
    <xf numFmtId="0" fontId="6" fillId="6" borderId="14" xfId="1" applyFont="1" applyFill="1" applyBorder="1" applyAlignment="1">
      <alignment horizontal="center" vertical="center"/>
    </xf>
    <xf numFmtId="0" fontId="6" fillId="6" borderId="15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5" borderId="16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1" fillId="0" borderId="0" xfId="1" applyBorder="1"/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10" fillId="0" borderId="0" xfId="1" applyFont="1"/>
    <xf numFmtId="0" fontId="6" fillId="4" borderId="2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1" fillId="0" borderId="0" xfId="1" applyFont="1"/>
    <xf numFmtId="0" fontId="10" fillId="0" borderId="0" xfId="1" applyFont="1" applyBorder="1"/>
    <xf numFmtId="0" fontId="9" fillId="0" borderId="18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" fillId="0" borderId="0" xfId="1" applyAlignment="1">
      <alignment horizontal="center"/>
    </xf>
    <xf numFmtId="0" fontId="4" fillId="8" borderId="3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2" fontId="6" fillId="3" borderId="3" xfId="1" applyNumberFormat="1" applyFont="1" applyFill="1" applyBorder="1" applyAlignment="1">
      <alignment horizontal="center" vertical="center"/>
    </xf>
    <xf numFmtId="0" fontId="2" fillId="3" borderId="0" xfId="1" applyFont="1" applyFill="1"/>
    <xf numFmtId="0" fontId="4" fillId="9" borderId="3" xfId="1" applyFont="1" applyFill="1" applyBorder="1" applyAlignment="1">
      <alignment horizontal="center" vertical="center"/>
    </xf>
    <xf numFmtId="0" fontId="4" fillId="6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0" fontId="13" fillId="0" borderId="0" xfId="2" applyAlignment="1" applyProtection="1">
      <alignment wrapText="1"/>
    </xf>
    <xf numFmtId="0" fontId="14" fillId="0" borderId="0" xfId="3"/>
    <xf numFmtId="0" fontId="14" fillId="0" borderId="0" xfId="3" applyAlignment="1">
      <alignment horizontal="center"/>
    </xf>
    <xf numFmtId="0" fontId="3" fillId="0" borderId="3" xfId="3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/>
    </xf>
    <xf numFmtId="0" fontId="6" fillId="3" borderId="3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64" fontId="14" fillId="0" borderId="0" xfId="3" applyNumberFormat="1" applyFill="1"/>
    <xf numFmtId="0" fontId="14" fillId="0" borderId="2" xfId="3" applyFill="1" applyBorder="1" applyAlignment="1">
      <alignment horizontal="center" vertical="center"/>
    </xf>
    <xf numFmtId="0" fontId="14" fillId="0" borderId="6" xfId="3" applyFill="1" applyBorder="1" applyAlignment="1">
      <alignment horizontal="center" vertical="center"/>
    </xf>
    <xf numFmtId="0" fontId="14" fillId="2" borderId="2" xfId="3" applyFill="1" applyBorder="1" applyAlignment="1">
      <alignment horizontal="center" vertical="center" wrapText="1"/>
    </xf>
    <xf numFmtId="0" fontId="14" fillId="2" borderId="6" xfId="3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1" fillId="0" borderId="0" xfId="1" applyFont="1" applyBorder="1"/>
    <xf numFmtId="0" fontId="1" fillId="0" borderId="0" xfId="1" applyFont="1"/>
    <xf numFmtId="0" fontId="5" fillId="3" borderId="2" xfId="1" applyFont="1" applyFill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4" fillId="10" borderId="3" xfId="1" applyFont="1" applyFill="1" applyBorder="1" applyAlignment="1">
      <alignment horizontal="center" vertical="center"/>
    </xf>
    <xf numFmtId="0" fontId="14" fillId="0" borderId="3" xfId="3" applyFill="1" applyBorder="1" applyAlignment="1">
      <alignment horizontal="center" vertical="center"/>
    </xf>
    <xf numFmtId="0" fontId="14" fillId="0" borderId="3" xfId="3" applyBorder="1" applyAlignment="1">
      <alignment horizontal="center" vertical="center"/>
    </xf>
    <xf numFmtId="0" fontId="14" fillId="0" borderId="2" xfId="3" applyFill="1" applyBorder="1" applyAlignment="1">
      <alignment horizontal="center" vertical="center"/>
    </xf>
    <xf numFmtId="0" fontId="14" fillId="0" borderId="6" xfId="3" applyFill="1" applyBorder="1" applyAlignment="1">
      <alignment horizontal="center" vertical="center"/>
    </xf>
    <xf numFmtId="0" fontId="14" fillId="2" borderId="2" xfId="3" applyFill="1" applyBorder="1" applyAlignment="1">
      <alignment horizontal="center" vertical="center" wrapText="1"/>
    </xf>
    <xf numFmtId="0" fontId="14" fillId="2" borderId="6" xfId="3" applyFill="1" applyBorder="1" applyAlignment="1">
      <alignment horizontal="center" vertical="center" wrapText="1"/>
    </xf>
    <xf numFmtId="0" fontId="14" fillId="0" borderId="0" xfId="3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1" fillId="0" borderId="3" xfId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2" fillId="0" borderId="0" xfId="1" applyFont="1" applyAlignment="1">
      <alignment horizontal="left" wrapText="1"/>
    </xf>
    <xf numFmtId="0" fontId="1" fillId="0" borderId="1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15" fillId="0" borderId="0" xfId="1" applyFont="1" applyAlignment="1">
      <alignment horizontal="right"/>
    </xf>
  </cellXfs>
  <cellStyles count="4">
    <cellStyle name="Hiperłącze" xfId="2" builtinId="8"/>
    <cellStyle name="Normalny" xfId="0" builtinId="0"/>
    <cellStyle name="Normalny 2" xfId="1"/>
    <cellStyle name="Normalny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kkr.nsc.pl/forum/viewtopic.php?p=504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37"/>
  <sheetViews>
    <sheetView workbookViewId="0">
      <selection sqref="A1:A2"/>
    </sheetView>
  </sheetViews>
  <sheetFormatPr defaultRowHeight="15"/>
  <cols>
    <col min="1" max="1" width="9" style="113"/>
    <col min="2" max="2" width="28.875" style="113" customWidth="1"/>
    <col min="3" max="3" width="10" style="113" customWidth="1"/>
    <col min="4" max="4" width="4.25" style="113" customWidth="1"/>
    <col min="5" max="5" width="4.25" style="113" hidden="1" customWidth="1"/>
    <col min="6" max="6" width="8.75" style="113" customWidth="1"/>
    <col min="7" max="7" width="8.75" style="113" hidden="1" customWidth="1"/>
    <col min="8" max="10" width="5.75" style="113" bestFit="1" customWidth="1"/>
    <col min="11" max="11" width="12.25" style="113" customWidth="1"/>
    <col min="12" max="12" width="5" style="113" customWidth="1"/>
    <col min="13" max="13" width="23.25" style="113" customWidth="1"/>
    <col min="14" max="14" width="28.75" style="113" customWidth="1"/>
    <col min="15" max="16384" width="9" style="113"/>
  </cols>
  <sheetData>
    <row r="1" spans="1:39" ht="14.45" customHeight="1">
      <c r="A1" s="139" t="s">
        <v>5</v>
      </c>
      <c r="B1" s="139" t="s">
        <v>6</v>
      </c>
      <c r="C1" s="139" t="s">
        <v>7</v>
      </c>
      <c r="D1" s="140" t="s">
        <v>8</v>
      </c>
      <c r="E1" s="120"/>
      <c r="F1" s="142" t="s">
        <v>60</v>
      </c>
      <c r="G1" s="122"/>
      <c r="H1" s="138">
        <v>1</v>
      </c>
      <c r="I1" s="138">
        <v>2</v>
      </c>
      <c r="J1" s="138">
        <v>3</v>
      </c>
      <c r="K1" s="144"/>
      <c r="L1" s="144"/>
      <c r="M1" s="144"/>
    </row>
    <row r="2" spans="1:39">
      <c r="A2" s="139"/>
      <c r="B2" s="139"/>
      <c r="C2" s="139"/>
      <c r="D2" s="141"/>
      <c r="E2" s="121"/>
      <c r="F2" s="143"/>
      <c r="G2" s="123"/>
      <c r="H2" s="138"/>
      <c r="I2" s="138"/>
      <c r="J2" s="138"/>
      <c r="L2" s="114"/>
    </row>
    <row r="3" spans="1:39" ht="15.75">
      <c r="A3" s="115">
        <v>1</v>
      </c>
      <c r="B3" s="14" t="s">
        <v>49</v>
      </c>
      <c r="C3" s="13" t="s">
        <v>19</v>
      </c>
      <c r="D3" s="15" t="s">
        <v>20</v>
      </c>
      <c r="E3" s="15" t="s">
        <v>13</v>
      </c>
      <c r="F3" s="116">
        <f t="shared" ref="F3:F25" si="0">LARGE(H3:J3,1)</f>
        <v>340</v>
      </c>
      <c r="G3" s="116" t="s">
        <v>63</v>
      </c>
      <c r="H3" s="117"/>
      <c r="I3" s="117">
        <v>340</v>
      </c>
      <c r="J3" s="117">
        <v>315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M3" s="8"/>
    </row>
    <row r="4" spans="1:39" ht="15.75">
      <c r="A4" s="115">
        <v>2</v>
      </c>
      <c r="B4" s="22" t="s">
        <v>22</v>
      </c>
      <c r="C4" s="13" t="s">
        <v>11</v>
      </c>
      <c r="D4" s="15" t="s">
        <v>20</v>
      </c>
      <c r="E4" s="15" t="s">
        <v>13</v>
      </c>
      <c r="F4" s="116">
        <f t="shared" si="0"/>
        <v>302</v>
      </c>
      <c r="G4" s="116" t="s">
        <v>63</v>
      </c>
      <c r="H4" s="117">
        <v>277</v>
      </c>
      <c r="I4" s="117"/>
      <c r="J4" s="117">
        <v>302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M4" s="8"/>
    </row>
    <row r="5" spans="1:39" ht="15.75">
      <c r="A5" s="115">
        <v>3</v>
      </c>
      <c r="B5" s="14" t="s">
        <v>10</v>
      </c>
      <c r="C5" s="13" t="s">
        <v>11</v>
      </c>
      <c r="D5" s="15" t="s">
        <v>12</v>
      </c>
      <c r="E5" s="15" t="s">
        <v>13</v>
      </c>
      <c r="F5" s="116">
        <f t="shared" si="0"/>
        <v>294</v>
      </c>
      <c r="G5" s="116" t="s">
        <v>63</v>
      </c>
      <c r="H5" s="117">
        <v>294</v>
      </c>
      <c r="I5" s="117"/>
      <c r="J5" s="117">
        <v>224</v>
      </c>
      <c r="AC5" s="8"/>
      <c r="AD5" s="8"/>
      <c r="AE5" s="8"/>
      <c r="AF5" s="8"/>
      <c r="AM5" s="8"/>
    </row>
    <row r="6" spans="1:39" ht="15.75">
      <c r="A6" s="115">
        <v>4</v>
      </c>
      <c r="B6" s="22" t="s">
        <v>18</v>
      </c>
      <c r="C6" s="13" t="s">
        <v>19</v>
      </c>
      <c r="D6" s="16" t="s">
        <v>20</v>
      </c>
      <c r="E6" s="15" t="s">
        <v>13</v>
      </c>
      <c r="F6" s="116">
        <f t="shared" si="0"/>
        <v>278</v>
      </c>
      <c r="G6" s="116" t="s">
        <v>63</v>
      </c>
      <c r="H6" s="117">
        <v>278</v>
      </c>
      <c r="I6" s="117">
        <v>274</v>
      </c>
      <c r="J6" s="117">
        <v>276</v>
      </c>
      <c r="AC6" s="8"/>
      <c r="AD6" s="8"/>
      <c r="AE6" s="8"/>
      <c r="AF6" s="8"/>
      <c r="AM6" s="8"/>
    </row>
    <row r="7" spans="1:39" ht="15.75">
      <c r="A7" s="115">
        <v>5</v>
      </c>
      <c r="B7" s="22" t="s">
        <v>51</v>
      </c>
      <c r="C7" s="13" t="s">
        <v>19</v>
      </c>
      <c r="D7" s="15" t="s">
        <v>52</v>
      </c>
      <c r="E7" s="15" t="s">
        <v>13</v>
      </c>
      <c r="F7" s="116">
        <f t="shared" si="0"/>
        <v>276</v>
      </c>
      <c r="G7" s="116" t="s">
        <v>63</v>
      </c>
      <c r="H7" s="117"/>
      <c r="I7" s="117">
        <v>257</v>
      </c>
      <c r="J7" s="117">
        <v>276</v>
      </c>
      <c r="AC7" s="8"/>
      <c r="AD7" s="8"/>
      <c r="AE7" s="8"/>
      <c r="AF7" s="8"/>
      <c r="AM7" s="44"/>
    </row>
    <row r="8" spans="1:39" ht="15.75">
      <c r="A8" s="115">
        <v>6</v>
      </c>
      <c r="B8" s="22" t="s">
        <v>50</v>
      </c>
      <c r="C8" s="13" t="s">
        <v>19</v>
      </c>
      <c r="D8" s="15" t="s">
        <v>12</v>
      </c>
      <c r="E8" s="15" t="s">
        <v>13</v>
      </c>
      <c r="F8" s="116">
        <f t="shared" si="0"/>
        <v>271</v>
      </c>
      <c r="G8" s="116" t="s">
        <v>63</v>
      </c>
      <c r="H8" s="117"/>
      <c r="I8" s="117">
        <v>217</v>
      </c>
      <c r="J8" s="117">
        <v>271</v>
      </c>
      <c r="AC8" s="8"/>
      <c r="AD8" s="8"/>
      <c r="AE8" s="8"/>
      <c r="AF8" s="8"/>
      <c r="AM8" s="44"/>
    </row>
    <row r="9" spans="1:39" ht="15.75">
      <c r="A9" s="115">
        <v>7</v>
      </c>
      <c r="B9" s="22" t="s">
        <v>48</v>
      </c>
      <c r="C9" s="13" t="s">
        <v>19</v>
      </c>
      <c r="D9" s="15" t="s">
        <v>20</v>
      </c>
      <c r="E9" s="15" t="s">
        <v>13</v>
      </c>
      <c r="F9" s="116">
        <f t="shared" si="0"/>
        <v>269</v>
      </c>
      <c r="G9" s="116" t="s">
        <v>63</v>
      </c>
      <c r="H9" s="117"/>
      <c r="I9" s="117">
        <v>226</v>
      </c>
      <c r="J9" s="117">
        <v>269</v>
      </c>
      <c r="AC9" s="8"/>
      <c r="AD9" s="8"/>
      <c r="AE9" s="8"/>
      <c r="AF9" s="8"/>
      <c r="AM9" s="8"/>
    </row>
    <row r="10" spans="1:39" ht="15.75">
      <c r="A10" s="115">
        <v>8</v>
      </c>
      <c r="B10" s="14" t="s">
        <v>53</v>
      </c>
      <c r="C10" s="98" t="s">
        <v>19</v>
      </c>
      <c r="D10" s="16" t="s">
        <v>52</v>
      </c>
      <c r="E10" s="15" t="s">
        <v>13</v>
      </c>
      <c r="F10" s="116">
        <f t="shared" si="0"/>
        <v>246</v>
      </c>
      <c r="G10" s="116" t="s">
        <v>63</v>
      </c>
      <c r="H10" s="117"/>
      <c r="I10" s="117">
        <v>154</v>
      </c>
      <c r="J10" s="117">
        <v>246</v>
      </c>
      <c r="AC10" s="8"/>
      <c r="AD10" s="8"/>
      <c r="AE10" s="8"/>
      <c r="AF10" s="8"/>
      <c r="AM10" s="8"/>
    </row>
    <row r="11" spans="1:39" ht="15.75">
      <c r="A11" s="115">
        <v>9</v>
      </c>
      <c r="B11" s="22" t="s">
        <v>70</v>
      </c>
      <c r="C11" s="118" t="s">
        <v>65</v>
      </c>
      <c r="D11" s="118" t="s">
        <v>20</v>
      </c>
      <c r="E11" s="15" t="s">
        <v>13</v>
      </c>
      <c r="F11" s="116">
        <f t="shared" si="0"/>
        <v>242</v>
      </c>
      <c r="G11" s="116" t="s">
        <v>63</v>
      </c>
      <c r="H11" s="117"/>
      <c r="I11" s="117"/>
      <c r="J11" s="117">
        <v>242</v>
      </c>
      <c r="AC11" s="8"/>
      <c r="AD11" s="8"/>
      <c r="AE11" s="8"/>
      <c r="AF11" s="8"/>
      <c r="AM11" s="8"/>
    </row>
    <row r="12" spans="1:39" ht="15.75">
      <c r="A12" s="115">
        <v>10</v>
      </c>
      <c r="B12" s="22" t="s">
        <v>28</v>
      </c>
      <c r="C12" s="118" t="s">
        <v>27</v>
      </c>
      <c r="D12" s="118" t="s">
        <v>20</v>
      </c>
      <c r="E12" s="15" t="s">
        <v>13</v>
      </c>
      <c r="F12" s="116">
        <f t="shared" si="0"/>
        <v>240</v>
      </c>
      <c r="G12" s="116" t="s">
        <v>63</v>
      </c>
      <c r="H12" s="117">
        <v>163</v>
      </c>
      <c r="I12" s="117">
        <v>240</v>
      </c>
      <c r="J12" s="117"/>
      <c r="AC12" s="8"/>
      <c r="AD12" s="8"/>
      <c r="AE12" s="8"/>
      <c r="AF12" s="8"/>
      <c r="AM12" s="8"/>
    </row>
    <row r="13" spans="1:39" ht="15.75">
      <c r="A13" s="115">
        <v>11</v>
      </c>
      <c r="B13" s="14" t="s">
        <v>66</v>
      </c>
      <c r="C13" s="118" t="s">
        <v>19</v>
      </c>
      <c r="D13" s="118" t="s">
        <v>25</v>
      </c>
      <c r="E13" s="15" t="s">
        <v>13</v>
      </c>
      <c r="F13" s="116">
        <f t="shared" si="0"/>
        <v>230</v>
      </c>
      <c r="G13" s="116" t="s">
        <v>63</v>
      </c>
      <c r="H13" s="117"/>
      <c r="I13" s="117"/>
      <c r="J13" s="117">
        <v>230</v>
      </c>
      <c r="AC13" s="8"/>
      <c r="AD13" s="8"/>
      <c r="AE13" s="8"/>
      <c r="AF13" s="8"/>
      <c r="AM13" s="8"/>
    </row>
    <row r="14" spans="1:39" ht="15.75">
      <c r="A14" s="115">
        <v>12</v>
      </c>
      <c r="B14" s="22" t="s">
        <v>24</v>
      </c>
      <c r="C14" s="13" t="s">
        <v>11</v>
      </c>
      <c r="D14" s="15" t="s">
        <v>25</v>
      </c>
      <c r="E14" s="15" t="s">
        <v>13</v>
      </c>
      <c r="F14" s="116">
        <f t="shared" si="0"/>
        <v>225</v>
      </c>
      <c r="G14" s="116" t="s">
        <v>63</v>
      </c>
      <c r="H14" s="117">
        <v>225</v>
      </c>
      <c r="I14" s="117"/>
      <c r="J14" s="117">
        <v>202</v>
      </c>
      <c r="AC14" s="8"/>
      <c r="AD14" s="8"/>
      <c r="AE14" s="8"/>
      <c r="AF14" s="8"/>
      <c r="AM14" s="8"/>
    </row>
    <row r="15" spans="1:39" ht="15.75">
      <c r="A15" s="115">
        <v>13</v>
      </c>
      <c r="B15" s="22" t="s">
        <v>26</v>
      </c>
      <c r="C15" s="13" t="s">
        <v>27</v>
      </c>
      <c r="D15" s="15" t="s">
        <v>25</v>
      </c>
      <c r="E15" s="15" t="s">
        <v>13</v>
      </c>
      <c r="F15" s="116">
        <f t="shared" si="0"/>
        <v>222</v>
      </c>
      <c r="G15" s="116" t="s">
        <v>63</v>
      </c>
      <c r="H15" s="117">
        <v>222</v>
      </c>
      <c r="I15" s="117"/>
      <c r="J15" s="117"/>
      <c r="AC15" s="8"/>
      <c r="AD15" s="8"/>
      <c r="AE15" s="8"/>
      <c r="AF15" s="8"/>
      <c r="AM15" s="8"/>
    </row>
    <row r="16" spans="1:39" ht="15.75">
      <c r="A16" s="115">
        <v>14</v>
      </c>
      <c r="B16" s="22" t="s">
        <v>68</v>
      </c>
      <c r="C16" s="118" t="s">
        <v>19</v>
      </c>
      <c r="D16" s="118" t="s">
        <v>25</v>
      </c>
      <c r="E16" s="15" t="s">
        <v>13</v>
      </c>
      <c r="F16" s="116">
        <f t="shared" si="0"/>
        <v>212</v>
      </c>
      <c r="G16" s="116" t="s">
        <v>63</v>
      </c>
      <c r="H16" s="117"/>
      <c r="I16" s="117"/>
      <c r="J16" s="117">
        <v>212</v>
      </c>
      <c r="AC16" s="8"/>
      <c r="AD16" s="8"/>
      <c r="AE16" s="8"/>
      <c r="AF16" s="8"/>
      <c r="AM16" s="8"/>
    </row>
    <row r="17" spans="1:39" ht="15.75">
      <c r="A17" s="115">
        <v>15</v>
      </c>
      <c r="B17" s="14" t="s">
        <v>45</v>
      </c>
      <c r="C17" s="98" t="s">
        <v>46</v>
      </c>
      <c r="D17" s="16" t="s">
        <v>12</v>
      </c>
      <c r="E17" s="15" t="s">
        <v>13</v>
      </c>
      <c r="F17" s="116">
        <f t="shared" si="0"/>
        <v>207</v>
      </c>
      <c r="G17" s="116" t="s">
        <v>63</v>
      </c>
      <c r="H17" s="117"/>
      <c r="I17" s="117">
        <v>179</v>
      </c>
      <c r="J17" s="117">
        <v>207</v>
      </c>
      <c r="AC17" s="8"/>
      <c r="AD17" s="8"/>
      <c r="AE17" s="1"/>
      <c r="AF17" s="1"/>
      <c r="AM17" s="1"/>
    </row>
    <row r="18" spans="1:39" ht="15.75">
      <c r="A18" s="115">
        <v>16</v>
      </c>
      <c r="B18" s="22" t="s">
        <v>44</v>
      </c>
      <c r="C18" s="13" t="s">
        <v>27</v>
      </c>
      <c r="D18" s="16" t="s">
        <v>12</v>
      </c>
      <c r="E18" s="15" t="s">
        <v>13</v>
      </c>
      <c r="F18" s="116">
        <f t="shared" si="0"/>
        <v>200</v>
      </c>
      <c r="G18" s="116" t="s">
        <v>63</v>
      </c>
      <c r="H18" s="117">
        <v>176</v>
      </c>
      <c r="I18" s="117">
        <v>200</v>
      </c>
      <c r="J18" s="117">
        <v>196</v>
      </c>
      <c r="AC18" s="8"/>
      <c r="AD18" s="8"/>
      <c r="AE18" s="1"/>
      <c r="AF18" s="1"/>
      <c r="AM18" s="1"/>
    </row>
    <row r="19" spans="1:39">
      <c r="A19" s="115">
        <v>17</v>
      </c>
      <c r="B19" s="22" t="s">
        <v>54</v>
      </c>
      <c r="C19" s="13" t="s">
        <v>19</v>
      </c>
      <c r="D19" s="16" t="s">
        <v>12</v>
      </c>
      <c r="E19" s="15" t="s">
        <v>13</v>
      </c>
      <c r="F19" s="116">
        <f t="shared" si="0"/>
        <v>174</v>
      </c>
      <c r="G19" s="116" t="s">
        <v>63</v>
      </c>
      <c r="H19" s="117"/>
      <c r="I19" s="117">
        <v>174</v>
      </c>
      <c r="J19" s="117"/>
      <c r="AC19" s="1"/>
      <c r="AD19" s="1"/>
      <c r="AE19" s="1"/>
      <c r="AF19" s="1"/>
      <c r="AM19" s="1"/>
    </row>
    <row r="20" spans="1:39">
      <c r="A20" s="115">
        <v>18</v>
      </c>
      <c r="B20" s="22" t="s">
        <v>72</v>
      </c>
      <c r="C20" s="118" t="s">
        <v>19</v>
      </c>
      <c r="D20" s="118" t="s">
        <v>67</v>
      </c>
      <c r="E20" s="15" t="s">
        <v>13</v>
      </c>
      <c r="F20" s="116">
        <f t="shared" si="0"/>
        <v>162</v>
      </c>
      <c r="G20" s="116" t="s">
        <v>63</v>
      </c>
      <c r="H20" s="117"/>
      <c r="I20" s="117"/>
      <c r="J20" s="117">
        <v>162</v>
      </c>
      <c r="AC20" s="1"/>
      <c r="AD20" s="1"/>
      <c r="AE20" s="1"/>
      <c r="AF20" s="1"/>
      <c r="AM20" s="1"/>
    </row>
    <row r="21" spans="1:39">
      <c r="A21" s="115">
        <v>19</v>
      </c>
      <c r="B21" s="22" t="s">
        <v>30</v>
      </c>
      <c r="C21" s="13" t="s">
        <v>27</v>
      </c>
      <c r="D21" s="15" t="s">
        <v>12</v>
      </c>
      <c r="E21" s="15" t="s">
        <v>13</v>
      </c>
      <c r="F21" s="116">
        <f t="shared" si="0"/>
        <v>157</v>
      </c>
      <c r="G21" s="116" t="s">
        <v>63</v>
      </c>
      <c r="H21" s="117">
        <v>157</v>
      </c>
      <c r="I21" s="117"/>
      <c r="J21" s="117"/>
      <c r="AC21" s="58"/>
      <c r="AD21" s="1"/>
      <c r="AE21" s="1"/>
      <c r="AF21" s="1"/>
      <c r="AM21" s="1"/>
    </row>
    <row r="22" spans="1:39">
      <c r="A22" s="115">
        <v>20</v>
      </c>
      <c r="B22" s="22" t="s">
        <v>47</v>
      </c>
      <c r="C22" s="13" t="s">
        <v>19</v>
      </c>
      <c r="D22" s="16" t="s">
        <v>20</v>
      </c>
      <c r="E22" s="15" t="s">
        <v>13</v>
      </c>
      <c r="F22" s="116">
        <f t="shared" si="0"/>
        <v>141</v>
      </c>
      <c r="G22" s="116" t="s">
        <v>63</v>
      </c>
      <c r="H22" s="117"/>
      <c r="I22" s="117">
        <v>141</v>
      </c>
      <c r="J22" s="117">
        <v>111</v>
      </c>
      <c r="AC22" s="1"/>
      <c r="AD22" s="1"/>
      <c r="AE22" s="1"/>
      <c r="AF22" s="1"/>
      <c r="AM22" s="1"/>
    </row>
    <row r="23" spans="1:39">
      <c r="A23" s="115">
        <v>21</v>
      </c>
      <c r="B23" s="22" t="s">
        <v>69</v>
      </c>
      <c r="C23" s="118" t="s">
        <v>19</v>
      </c>
      <c r="D23" s="118" t="s">
        <v>25</v>
      </c>
      <c r="E23" s="15" t="s">
        <v>13</v>
      </c>
      <c r="F23" s="116">
        <f t="shared" si="0"/>
        <v>98</v>
      </c>
      <c r="G23" s="116" t="s">
        <v>63</v>
      </c>
      <c r="H23" s="117"/>
      <c r="I23" s="117"/>
      <c r="J23" s="117">
        <v>98</v>
      </c>
      <c r="AC23" s="1"/>
      <c r="AD23" s="58"/>
      <c r="AE23" s="1"/>
      <c r="AF23" s="1"/>
      <c r="AM23" s="1"/>
    </row>
    <row r="24" spans="1:39">
      <c r="A24" s="115">
        <v>22</v>
      </c>
      <c r="B24" s="22" t="s">
        <v>71</v>
      </c>
      <c r="C24" s="118" t="s">
        <v>19</v>
      </c>
      <c r="D24" s="118" t="s">
        <v>12</v>
      </c>
      <c r="E24" s="15" t="s">
        <v>13</v>
      </c>
      <c r="F24" s="116">
        <f t="shared" si="0"/>
        <v>97</v>
      </c>
      <c r="G24" s="116" t="s">
        <v>63</v>
      </c>
      <c r="H24" s="117"/>
      <c r="I24" s="117"/>
      <c r="J24" s="117">
        <v>97</v>
      </c>
      <c r="AC24" s="1"/>
      <c r="AD24" s="1"/>
      <c r="AE24" s="1"/>
      <c r="AF24" s="1"/>
      <c r="AM24" s="1"/>
    </row>
    <row r="25" spans="1:39">
      <c r="A25" s="115">
        <v>23</v>
      </c>
      <c r="B25" s="22" t="s">
        <v>64</v>
      </c>
      <c r="C25" s="118" t="s">
        <v>27</v>
      </c>
      <c r="D25" s="118" t="s">
        <v>25</v>
      </c>
      <c r="E25" s="15" t="s">
        <v>13</v>
      </c>
      <c r="F25" s="116">
        <f t="shared" si="0"/>
        <v>40</v>
      </c>
      <c r="G25" s="116" t="s">
        <v>63</v>
      </c>
      <c r="H25" s="117"/>
      <c r="I25" s="117"/>
      <c r="J25" s="117">
        <v>40</v>
      </c>
      <c r="AC25" s="1"/>
      <c r="AD25" s="1"/>
      <c r="AE25" s="1"/>
      <c r="AF25" s="1"/>
      <c r="AM25" s="1"/>
    </row>
    <row r="26" spans="1:39">
      <c r="H26" s="119"/>
      <c r="I26" s="119"/>
      <c r="J26" s="119"/>
      <c r="AC26" s="1"/>
      <c r="AD26" s="1"/>
      <c r="AE26" s="1"/>
      <c r="AF26" s="1"/>
      <c r="AM26" s="1"/>
    </row>
    <row r="27" spans="1:39">
      <c r="H27" s="119"/>
      <c r="I27" s="119"/>
      <c r="J27" s="119"/>
      <c r="AC27" s="1"/>
      <c r="AD27" s="1"/>
      <c r="AE27" s="1"/>
      <c r="AF27" s="1"/>
      <c r="AM27" s="1"/>
    </row>
    <row r="28" spans="1:39">
      <c r="H28" s="119"/>
      <c r="I28" s="119"/>
      <c r="J28" s="119"/>
      <c r="AC28" s="1"/>
      <c r="AD28" s="1"/>
      <c r="AE28" s="1"/>
      <c r="AF28" s="1"/>
      <c r="AM28" s="1"/>
    </row>
    <row r="29" spans="1:39">
      <c r="H29" s="119"/>
      <c r="I29" s="119"/>
      <c r="J29" s="119"/>
      <c r="AC29" s="1"/>
      <c r="AD29" s="1"/>
      <c r="AE29" s="1"/>
      <c r="AF29" s="1"/>
      <c r="AM29" s="1"/>
    </row>
    <row r="30" spans="1:39">
      <c r="H30" s="119"/>
      <c r="I30" s="119"/>
      <c r="J30" s="119"/>
      <c r="AC30" s="1"/>
      <c r="AD30" s="1"/>
      <c r="AE30" s="1"/>
      <c r="AF30" s="1"/>
      <c r="AM30" s="1"/>
    </row>
    <row r="31" spans="1:39">
      <c r="H31" s="119"/>
      <c r="I31" s="119"/>
      <c r="J31" s="119"/>
      <c r="AD31" s="1"/>
      <c r="AE31" s="1"/>
      <c r="AF31" s="1"/>
      <c r="AM31" s="1"/>
    </row>
    <row r="32" spans="1:39">
      <c r="H32" s="119"/>
      <c r="I32" s="119"/>
      <c r="J32" s="119"/>
      <c r="AD32" s="58"/>
      <c r="AE32" s="1"/>
      <c r="AF32" s="1"/>
      <c r="AM32" s="1"/>
    </row>
    <row r="33" spans="8:39">
      <c r="H33" s="119"/>
      <c r="I33" s="119"/>
      <c r="J33" s="119"/>
      <c r="AD33" s="1"/>
      <c r="AE33" s="1"/>
      <c r="AF33" s="1"/>
      <c r="AM33" s="1"/>
    </row>
    <row r="34" spans="8:39">
      <c r="H34" s="119"/>
      <c r="I34" s="119"/>
      <c r="J34" s="119"/>
      <c r="AD34" s="1"/>
      <c r="AE34" s="1"/>
      <c r="AF34" s="1"/>
      <c r="AM34" s="1"/>
    </row>
    <row r="35" spans="8:39">
      <c r="H35" s="119"/>
      <c r="I35" s="119"/>
      <c r="J35" s="119"/>
      <c r="AD35" s="1"/>
      <c r="AE35" s="1"/>
      <c r="AF35" s="1"/>
      <c r="AM35" s="1"/>
    </row>
    <row r="36" spans="8:39">
      <c r="H36" s="119"/>
      <c r="I36" s="119"/>
      <c r="J36" s="119"/>
      <c r="AD36" s="1"/>
      <c r="AE36" s="1"/>
      <c r="AF36" s="1"/>
      <c r="AM36" s="1"/>
    </row>
    <row r="37" spans="8:39">
      <c r="AD37" s="1"/>
      <c r="AE37" s="1"/>
      <c r="AF37" s="1"/>
      <c r="AM37" s="1"/>
    </row>
  </sheetData>
  <mergeCells count="9">
    <mergeCell ref="I1:I2"/>
    <mergeCell ref="J1:J2"/>
    <mergeCell ref="K1:M1"/>
    <mergeCell ref="H1:H2"/>
    <mergeCell ref="A1:A2"/>
    <mergeCell ref="B1:B2"/>
    <mergeCell ref="C1:C2"/>
    <mergeCell ref="D1:D2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98"/>
  <sheetViews>
    <sheetView tabSelected="1" zoomScale="90" zoomScaleNormal="90" workbookViewId="0"/>
  </sheetViews>
  <sheetFormatPr defaultColWidth="10.125" defaultRowHeight="12.75"/>
  <cols>
    <col min="1" max="1" width="4.75" style="1" customWidth="1"/>
    <col min="2" max="2" width="7.125" style="1" customWidth="1"/>
    <col min="3" max="3" width="32" style="1" customWidth="1"/>
    <col min="4" max="4" width="9.25" style="1" bestFit="1" customWidth="1"/>
    <col min="5" max="5" width="5.5" style="1" customWidth="1"/>
    <col min="6" max="6" width="5.5" style="1" hidden="1" customWidth="1"/>
    <col min="7" max="7" width="5.5" style="1" customWidth="1"/>
    <col min="8" max="8" width="5.5" style="1" hidden="1" customWidth="1"/>
    <col min="9" max="20" width="5.5" style="1" customWidth="1"/>
    <col min="21" max="21" width="5.5" style="1" hidden="1" customWidth="1"/>
    <col min="22" max="22" width="12" style="1" customWidth="1"/>
    <col min="23" max="23" width="12" style="1" hidden="1" customWidth="1"/>
    <col min="24" max="24" width="12.25" style="1" customWidth="1"/>
    <col min="25" max="25" width="12.25" style="1" hidden="1" customWidth="1"/>
    <col min="26" max="26" width="5.5" style="1" customWidth="1"/>
    <col min="27" max="27" width="6.25" style="1" customWidth="1"/>
    <col min="28" max="28" width="31.25" style="1" bestFit="1" customWidth="1"/>
    <col min="29" max="29" width="12.375" style="1" customWidth="1"/>
    <col min="30" max="30" width="12.5" style="1" customWidth="1"/>
    <col min="31" max="31" width="3.5" style="1" bestFit="1" customWidth="1"/>
    <col min="32" max="32" width="12.375" style="1" customWidth="1"/>
    <col min="33" max="33" width="12.5" style="1" customWidth="1"/>
    <col min="34" max="34" width="5.875" style="1" customWidth="1"/>
    <col min="35" max="35" width="4.75" style="1" customWidth="1"/>
    <col min="36" max="36" width="4.875" style="1" customWidth="1"/>
    <col min="37" max="37" width="10.5" style="1" customWidth="1"/>
    <col min="38" max="38" width="8.5" style="1" customWidth="1"/>
    <col min="39" max="39" width="3.5" style="1" bestFit="1" customWidth="1"/>
    <col min="40" max="40" width="18.375" style="1" customWidth="1"/>
    <col min="41" max="258" width="10.125" style="1"/>
    <col min="259" max="259" width="4.75" style="1" customWidth="1"/>
    <col min="260" max="260" width="7.125" style="1" customWidth="1"/>
    <col min="261" max="261" width="32" style="1" customWidth="1"/>
    <col min="262" max="262" width="7.5" style="1" customWidth="1"/>
    <col min="263" max="279" width="5.5" style="1" customWidth="1"/>
    <col min="280" max="280" width="12" style="1" customWidth="1"/>
    <col min="281" max="281" width="12.25" style="1" customWidth="1"/>
    <col min="282" max="282" width="5.5" style="1" customWidth="1"/>
    <col min="283" max="283" width="6.25" style="1" customWidth="1"/>
    <col min="284" max="284" width="28.25" style="1" customWidth="1"/>
    <col min="285" max="285" width="12.375" style="1" customWidth="1"/>
    <col min="286" max="286" width="12.5" style="1" customWidth="1"/>
    <col min="287" max="287" width="3.5" style="1" bestFit="1" customWidth="1"/>
    <col min="288" max="288" width="12.375" style="1" customWidth="1"/>
    <col min="289" max="289" width="12.5" style="1" customWidth="1"/>
    <col min="290" max="290" width="5.5" style="1" bestFit="1" customWidth="1"/>
    <col min="291" max="291" width="3.5" style="1" bestFit="1" customWidth="1"/>
    <col min="292" max="292" width="5.5" style="1" bestFit="1" customWidth="1"/>
    <col min="293" max="293" width="3.5" style="1" bestFit="1" customWidth="1"/>
    <col min="294" max="294" width="5.5" style="1" bestFit="1" customWidth="1"/>
    <col min="295" max="295" width="3.5" style="1" bestFit="1" customWidth="1"/>
    <col min="296" max="296" width="18.375" style="1" customWidth="1"/>
    <col min="297" max="514" width="10.125" style="1"/>
    <col min="515" max="515" width="4.75" style="1" customWidth="1"/>
    <col min="516" max="516" width="7.125" style="1" customWidth="1"/>
    <col min="517" max="517" width="32" style="1" customWidth="1"/>
    <col min="518" max="518" width="7.5" style="1" customWidth="1"/>
    <col min="519" max="535" width="5.5" style="1" customWidth="1"/>
    <col min="536" max="536" width="12" style="1" customWidth="1"/>
    <col min="537" max="537" width="12.25" style="1" customWidth="1"/>
    <col min="538" max="538" width="5.5" style="1" customWidth="1"/>
    <col min="539" max="539" width="6.25" style="1" customWidth="1"/>
    <col min="540" max="540" width="28.25" style="1" customWidth="1"/>
    <col min="541" max="541" width="12.375" style="1" customWidth="1"/>
    <col min="542" max="542" width="12.5" style="1" customWidth="1"/>
    <col min="543" max="543" width="3.5" style="1" bestFit="1" customWidth="1"/>
    <col min="544" max="544" width="12.375" style="1" customWidth="1"/>
    <col min="545" max="545" width="12.5" style="1" customWidth="1"/>
    <col min="546" max="546" width="5.5" style="1" bestFit="1" customWidth="1"/>
    <col min="547" max="547" width="3.5" style="1" bestFit="1" customWidth="1"/>
    <col min="548" max="548" width="5.5" style="1" bestFit="1" customWidth="1"/>
    <col min="549" max="549" width="3.5" style="1" bestFit="1" customWidth="1"/>
    <col min="550" max="550" width="5.5" style="1" bestFit="1" customWidth="1"/>
    <col min="551" max="551" width="3.5" style="1" bestFit="1" customWidth="1"/>
    <col min="552" max="552" width="18.375" style="1" customWidth="1"/>
    <col min="553" max="770" width="10.125" style="1"/>
    <col min="771" max="771" width="4.75" style="1" customWidth="1"/>
    <col min="772" max="772" width="7.125" style="1" customWidth="1"/>
    <col min="773" max="773" width="32" style="1" customWidth="1"/>
    <col min="774" max="774" width="7.5" style="1" customWidth="1"/>
    <col min="775" max="791" width="5.5" style="1" customWidth="1"/>
    <col min="792" max="792" width="12" style="1" customWidth="1"/>
    <col min="793" max="793" width="12.25" style="1" customWidth="1"/>
    <col min="794" max="794" width="5.5" style="1" customWidth="1"/>
    <col min="795" max="795" width="6.25" style="1" customWidth="1"/>
    <col min="796" max="796" width="28.25" style="1" customWidth="1"/>
    <col min="797" max="797" width="12.375" style="1" customWidth="1"/>
    <col min="798" max="798" width="12.5" style="1" customWidth="1"/>
    <col min="799" max="799" width="3.5" style="1" bestFit="1" customWidth="1"/>
    <col min="800" max="800" width="12.375" style="1" customWidth="1"/>
    <col min="801" max="801" width="12.5" style="1" customWidth="1"/>
    <col min="802" max="802" width="5.5" style="1" bestFit="1" customWidth="1"/>
    <col min="803" max="803" width="3.5" style="1" bestFit="1" customWidth="1"/>
    <col min="804" max="804" width="5.5" style="1" bestFit="1" customWidth="1"/>
    <col min="805" max="805" width="3.5" style="1" bestFit="1" customWidth="1"/>
    <col min="806" max="806" width="5.5" style="1" bestFit="1" customWidth="1"/>
    <col min="807" max="807" width="3.5" style="1" bestFit="1" customWidth="1"/>
    <col min="808" max="808" width="18.375" style="1" customWidth="1"/>
    <col min="809" max="1026" width="10.125" style="1"/>
    <col min="1027" max="1027" width="4.75" style="1" customWidth="1"/>
    <col min="1028" max="1028" width="7.125" style="1" customWidth="1"/>
    <col min="1029" max="1029" width="32" style="1" customWidth="1"/>
    <col min="1030" max="1030" width="7.5" style="1" customWidth="1"/>
    <col min="1031" max="1047" width="5.5" style="1" customWidth="1"/>
    <col min="1048" max="1048" width="12" style="1" customWidth="1"/>
    <col min="1049" max="1049" width="12.25" style="1" customWidth="1"/>
    <col min="1050" max="1050" width="5.5" style="1" customWidth="1"/>
    <col min="1051" max="1051" width="6.25" style="1" customWidth="1"/>
    <col min="1052" max="1052" width="28.25" style="1" customWidth="1"/>
    <col min="1053" max="1053" width="12.375" style="1" customWidth="1"/>
    <col min="1054" max="1054" width="12.5" style="1" customWidth="1"/>
    <col min="1055" max="1055" width="3.5" style="1" bestFit="1" customWidth="1"/>
    <col min="1056" max="1056" width="12.375" style="1" customWidth="1"/>
    <col min="1057" max="1057" width="12.5" style="1" customWidth="1"/>
    <col min="1058" max="1058" width="5.5" style="1" bestFit="1" customWidth="1"/>
    <col min="1059" max="1059" width="3.5" style="1" bestFit="1" customWidth="1"/>
    <col min="1060" max="1060" width="5.5" style="1" bestFit="1" customWidth="1"/>
    <col min="1061" max="1061" width="3.5" style="1" bestFit="1" customWidth="1"/>
    <col min="1062" max="1062" width="5.5" style="1" bestFit="1" customWidth="1"/>
    <col min="1063" max="1063" width="3.5" style="1" bestFit="1" customWidth="1"/>
    <col min="1064" max="1064" width="18.375" style="1" customWidth="1"/>
    <col min="1065" max="1282" width="10.125" style="1"/>
    <col min="1283" max="1283" width="4.75" style="1" customWidth="1"/>
    <col min="1284" max="1284" width="7.125" style="1" customWidth="1"/>
    <col min="1285" max="1285" width="32" style="1" customWidth="1"/>
    <col min="1286" max="1286" width="7.5" style="1" customWidth="1"/>
    <col min="1287" max="1303" width="5.5" style="1" customWidth="1"/>
    <col min="1304" max="1304" width="12" style="1" customWidth="1"/>
    <col min="1305" max="1305" width="12.25" style="1" customWidth="1"/>
    <col min="1306" max="1306" width="5.5" style="1" customWidth="1"/>
    <col min="1307" max="1307" width="6.25" style="1" customWidth="1"/>
    <col min="1308" max="1308" width="28.25" style="1" customWidth="1"/>
    <col min="1309" max="1309" width="12.375" style="1" customWidth="1"/>
    <col min="1310" max="1310" width="12.5" style="1" customWidth="1"/>
    <col min="1311" max="1311" width="3.5" style="1" bestFit="1" customWidth="1"/>
    <col min="1312" max="1312" width="12.375" style="1" customWidth="1"/>
    <col min="1313" max="1313" width="12.5" style="1" customWidth="1"/>
    <col min="1314" max="1314" width="5.5" style="1" bestFit="1" customWidth="1"/>
    <col min="1315" max="1315" width="3.5" style="1" bestFit="1" customWidth="1"/>
    <col min="1316" max="1316" width="5.5" style="1" bestFit="1" customWidth="1"/>
    <col min="1317" max="1317" width="3.5" style="1" bestFit="1" customWidth="1"/>
    <col min="1318" max="1318" width="5.5" style="1" bestFit="1" customWidth="1"/>
    <col min="1319" max="1319" width="3.5" style="1" bestFit="1" customWidth="1"/>
    <col min="1320" max="1320" width="18.375" style="1" customWidth="1"/>
    <col min="1321" max="1538" width="10.125" style="1"/>
    <col min="1539" max="1539" width="4.75" style="1" customWidth="1"/>
    <col min="1540" max="1540" width="7.125" style="1" customWidth="1"/>
    <col min="1541" max="1541" width="32" style="1" customWidth="1"/>
    <col min="1542" max="1542" width="7.5" style="1" customWidth="1"/>
    <col min="1543" max="1559" width="5.5" style="1" customWidth="1"/>
    <col min="1560" max="1560" width="12" style="1" customWidth="1"/>
    <col min="1561" max="1561" width="12.25" style="1" customWidth="1"/>
    <col min="1562" max="1562" width="5.5" style="1" customWidth="1"/>
    <col min="1563" max="1563" width="6.25" style="1" customWidth="1"/>
    <col min="1564" max="1564" width="28.25" style="1" customWidth="1"/>
    <col min="1565" max="1565" width="12.375" style="1" customWidth="1"/>
    <col min="1566" max="1566" width="12.5" style="1" customWidth="1"/>
    <col min="1567" max="1567" width="3.5" style="1" bestFit="1" customWidth="1"/>
    <col min="1568" max="1568" width="12.375" style="1" customWidth="1"/>
    <col min="1569" max="1569" width="12.5" style="1" customWidth="1"/>
    <col min="1570" max="1570" width="5.5" style="1" bestFit="1" customWidth="1"/>
    <col min="1571" max="1571" width="3.5" style="1" bestFit="1" customWidth="1"/>
    <col min="1572" max="1572" width="5.5" style="1" bestFit="1" customWidth="1"/>
    <col min="1573" max="1573" width="3.5" style="1" bestFit="1" customWidth="1"/>
    <col min="1574" max="1574" width="5.5" style="1" bestFit="1" customWidth="1"/>
    <col min="1575" max="1575" width="3.5" style="1" bestFit="1" customWidth="1"/>
    <col min="1576" max="1576" width="18.375" style="1" customWidth="1"/>
    <col min="1577" max="1794" width="10.125" style="1"/>
    <col min="1795" max="1795" width="4.75" style="1" customWidth="1"/>
    <col min="1796" max="1796" width="7.125" style="1" customWidth="1"/>
    <col min="1797" max="1797" width="32" style="1" customWidth="1"/>
    <col min="1798" max="1798" width="7.5" style="1" customWidth="1"/>
    <col min="1799" max="1815" width="5.5" style="1" customWidth="1"/>
    <col min="1816" max="1816" width="12" style="1" customWidth="1"/>
    <col min="1817" max="1817" width="12.25" style="1" customWidth="1"/>
    <col min="1818" max="1818" width="5.5" style="1" customWidth="1"/>
    <col min="1819" max="1819" width="6.25" style="1" customWidth="1"/>
    <col min="1820" max="1820" width="28.25" style="1" customWidth="1"/>
    <col min="1821" max="1821" width="12.375" style="1" customWidth="1"/>
    <col min="1822" max="1822" width="12.5" style="1" customWidth="1"/>
    <col min="1823" max="1823" width="3.5" style="1" bestFit="1" customWidth="1"/>
    <col min="1824" max="1824" width="12.375" style="1" customWidth="1"/>
    <col min="1825" max="1825" width="12.5" style="1" customWidth="1"/>
    <col min="1826" max="1826" width="5.5" style="1" bestFit="1" customWidth="1"/>
    <col min="1827" max="1827" width="3.5" style="1" bestFit="1" customWidth="1"/>
    <col min="1828" max="1828" width="5.5" style="1" bestFit="1" customWidth="1"/>
    <col min="1829" max="1829" width="3.5" style="1" bestFit="1" customWidth="1"/>
    <col min="1830" max="1830" width="5.5" style="1" bestFit="1" customWidth="1"/>
    <col min="1831" max="1831" width="3.5" style="1" bestFit="1" customWidth="1"/>
    <col min="1832" max="1832" width="18.375" style="1" customWidth="1"/>
    <col min="1833" max="2050" width="10.125" style="1"/>
    <col min="2051" max="2051" width="4.75" style="1" customWidth="1"/>
    <col min="2052" max="2052" width="7.125" style="1" customWidth="1"/>
    <col min="2053" max="2053" width="32" style="1" customWidth="1"/>
    <col min="2054" max="2054" width="7.5" style="1" customWidth="1"/>
    <col min="2055" max="2071" width="5.5" style="1" customWidth="1"/>
    <col min="2072" max="2072" width="12" style="1" customWidth="1"/>
    <col min="2073" max="2073" width="12.25" style="1" customWidth="1"/>
    <col min="2074" max="2074" width="5.5" style="1" customWidth="1"/>
    <col min="2075" max="2075" width="6.25" style="1" customWidth="1"/>
    <col min="2076" max="2076" width="28.25" style="1" customWidth="1"/>
    <col min="2077" max="2077" width="12.375" style="1" customWidth="1"/>
    <col min="2078" max="2078" width="12.5" style="1" customWidth="1"/>
    <col min="2079" max="2079" width="3.5" style="1" bestFit="1" customWidth="1"/>
    <col min="2080" max="2080" width="12.375" style="1" customWidth="1"/>
    <col min="2081" max="2081" width="12.5" style="1" customWidth="1"/>
    <col min="2082" max="2082" width="5.5" style="1" bestFit="1" customWidth="1"/>
    <col min="2083" max="2083" width="3.5" style="1" bestFit="1" customWidth="1"/>
    <col min="2084" max="2084" width="5.5" style="1" bestFit="1" customWidth="1"/>
    <col min="2085" max="2085" width="3.5" style="1" bestFit="1" customWidth="1"/>
    <col min="2086" max="2086" width="5.5" style="1" bestFit="1" customWidth="1"/>
    <col min="2087" max="2087" width="3.5" style="1" bestFit="1" customWidth="1"/>
    <col min="2088" max="2088" width="18.375" style="1" customWidth="1"/>
    <col min="2089" max="2306" width="10.125" style="1"/>
    <col min="2307" max="2307" width="4.75" style="1" customWidth="1"/>
    <col min="2308" max="2308" width="7.125" style="1" customWidth="1"/>
    <col min="2309" max="2309" width="32" style="1" customWidth="1"/>
    <col min="2310" max="2310" width="7.5" style="1" customWidth="1"/>
    <col min="2311" max="2327" width="5.5" style="1" customWidth="1"/>
    <col min="2328" max="2328" width="12" style="1" customWidth="1"/>
    <col min="2329" max="2329" width="12.25" style="1" customWidth="1"/>
    <col min="2330" max="2330" width="5.5" style="1" customWidth="1"/>
    <col min="2331" max="2331" width="6.25" style="1" customWidth="1"/>
    <col min="2332" max="2332" width="28.25" style="1" customWidth="1"/>
    <col min="2333" max="2333" width="12.375" style="1" customWidth="1"/>
    <col min="2334" max="2334" width="12.5" style="1" customWidth="1"/>
    <col min="2335" max="2335" width="3.5" style="1" bestFit="1" customWidth="1"/>
    <col min="2336" max="2336" width="12.375" style="1" customWidth="1"/>
    <col min="2337" max="2337" width="12.5" style="1" customWidth="1"/>
    <col min="2338" max="2338" width="5.5" style="1" bestFit="1" customWidth="1"/>
    <col min="2339" max="2339" width="3.5" style="1" bestFit="1" customWidth="1"/>
    <col min="2340" max="2340" width="5.5" style="1" bestFit="1" customWidth="1"/>
    <col min="2341" max="2341" width="3.5" style="1" bestFit="1" customWidth="1"/>
    <col min="2342" max="2342" width="5.5" style="1" bestFit="1" customWidth="1"/>
    <col min="2343" max="2343" width="3.5" style="1" bestFit="1" customWidth="1"/>
    <col min="2344" max="2344" width="18.375" style="1" customWidth="1"/>
    <col min="2345" max="2562" width="10.125" style="1"/>
    <col min="2563" max="2563" width="4.75" style="1" customWidth="1"/>
    <col min="2564" max="2564" width="7.125" style="1" customWidth="1"/>
    <col min="2565" max="2565" width="32" style="1" customWidth="1"/>
    <col min="2566" max="2566" width="7.5" style="1" customWidth="1"/>
    <col min="2567" max="2583" width="5.5" style="1" customWidth="1"/>
    <col min="2584" max="2584" width="12" style="1" customWidth="1"/>
    <col min="2585" max="2585" width="12.25" style="1" customWidth="1"/>
    <col min="2586" max="2586" width="5.5" style="1" customWidth="1"/>
    <col min="2587" max="2587" width="6.25" style="1" customWidth="1"/>
    <col min="2588" max="2588" width="28.25" style="1" customWidth="1"/>
    <col min="2589" max="2589" width="12.375" style="1" customWidth="1"/>
    <col min="2590" max="2590" width="12.5" style="1" customWidth="1"/>
    <col min="2591" max="2591" width="3.5" style="1" bestFit="1" customWidth="1"/>
    <col min="2592" max="2592" width="12.375" style="1" customWidth="1"/>
    <col min="2593" max="2593" width="12.5" style="1" customWidth="1"/>
    <col min="2594" max="2594" width="5.5" style="1" bestFit="1" customWidth="1"/>
    <col min="2595" max="2595" width="3.5" style="1" bestFit="1" customWidth="1"/>
    <col min="2596" max="2596" width="5.5" style="1" bestFit="1" customWidth="1"/>
    <col min="2597" max="2597" width="3.5" style="1" bestFit="1" customWidth="1"/>
    <col min="2598" max="2598" width="5.5" style="1" bestFit="1" customWidth="1"/>
    <col min="2599" max="2599" width="3.5" style="1" bestFit="1" customWidth="1"/>
    <col min="2600" max="2600" width="18.375" style="1" customWidth="1"/>
    <col min="2601" max="2818" width="10.125" style="1"/>
    <col min="2819" max="2819" width="4.75" style="1" customWidth="1"/>
    <col min="2820" max="2820" width="7.125" style="1" customWidth="1"/>
    <col min="2821" max="2821" width="32" style="1" customWidth="1"/>
    <col min="2822" max="2822" width="7.5" style="1" customWidth="1"/>
    <col min="2823" max="2839" width="5.5" style="1" customWidth="1"/>
    <col min="2840" max="2840" width="12" style="1" customWidth="1"/>
    <col min="2841" max="2841" width="12.25" style="1" customWidth="1"/>
    <col min="2842" max="2842" width="5.5" style="1" customWidth="1"/>
    <col min="2843" max="2843" width="6.25" style="1" customWidth="1"/>
    <col min="2844" max="2844" width="28.25" style="1" customWidth="1"/>
    <col min="2845" max="2845" width="12.375" style="1" customWidth="1"/>
    <col min="2846" max="2846" width="12.5" style="1" customWidth="1"/>
    <col min="2847" max="2847" width="3.5" style="1" bestFit="1" customWidth="1"/>
    <col min="2848" max="2848" width="12.375" style="1" customWidth="1"/>
    <col min="2849" max="2849" width="12.5" style="1" customWidth="1"/>
    <col min="2850" max="2850" width="5.5" style="1" bestFit="1" customWidth="1"/>
    <col min="2851" max="2851" width="3.5" style="1" bestFit="1" customWidth="1"/>
    <col min="2852" max="2852" width="5.5" style="1" bestFit="1" customWidth="1"/>
    <col min="2853" max="2853" width="3.5" style="1" bestFit="1" customWidth="1"/>
    <col min="2854" max="2854" width="5.5" style="1" bestFit="1" customWidth="1"/>
    <col min="2855" max="2855" width="3.5" style="1" bestFit="1" customWidth="1"/>
    <col min="2856" max="2856" width="18.375" style="1" customWidth="1"/>
    <col min="2857" max="3074" width="10.125" style="1"/>
    <col min="3075" max="3075" width="4.75" style="1" customWidth="1"/>
    <col min="3076" max="3076" width="7.125" style="1" customWidth="1"/>
    <col min="3077" max="3077" width="32" style="1" customWidth="1"/>
    <col min="3078" max="3078" width="7.5" style="1" customWidth="1"/>
    <col min="3079" max="3095" width="5.5" style="1" customWidth="1"/>
    <col min="3096" max="3096" width="12" style="1" customWidth="1"/>
    <col min="3097" max="3097" width="12.25" style="1" customWidth="1"/>
    <col min="3098" max="3098" width="5.5" style="1" customWidth="1"/>
    <col min="3099" max="3099" width="6.25" style="1" customWidth="1"/>
    <col min="3100" max="3100" width="28.25" style="1" customWidth="1"/>
    <col min="3101" max="3101" width="12.375" style="1" customWidth="1"/>
    <col min="3102" max="3102" width="12.5" style="1" customWidth="1"/>
    <col min="3103" max="3103" width="3.5" style="1" bestFit="1" customWidth="1"/>
    <col min="3104" max="3104" width="12.375" style="1" customWidth="1"/>
    <col min="3105" max="3105" width="12.5" style="1" customWidth="1"/>
    <col min="3106" max="3106" width="5.5" style="1" bestFit="1" customWidth="1"/>
    <col min="3107" max="3107" width="3.5" style="1" bestFit="1" customWidth="1"/>
    <col min="3108" max="3108" width="5.5" style="1" bestFit="1" customWidth="1"/>
    <col min="3109" max="3109" width="3.5" style="1" bestFit="1" customWidth="1"/>
    <col min="3110" max="3110" width="5.5" style="1" bestFit="1" customWidth="1"/>
    <col min="3111" max="3111" width="3.5" style="1" bestFit="1" customWidth="1"/>
    <col min="3112" max="3112" width="18.375" style="1" customWidth="1"/>
    <col min="3113" max="3330" width="10.125" style="1"/>
    <col min="3331" max="3331" width="4.75" style="1" customWidth="1"/>
    <col min="3332" max="3332" width="7.125" style="1" customWidth="1"/>
    <col min="3333" max="3333" width="32" style="1" customWidth="1"/>
    <col min="3334" max="3334" width="7.5" style="1" customWidth="1"/>
    <col min="3335" max="3351" width="5.5" style="1" customWidth="1"/>
    <col min="3352" max="3352" width="12" style="1" customWidth="1"/>
    <col min="3353" max="3353" width="12.25" style="1" customWidth="1"/>
    <col min="3354" max="3354" width="5.5" style="1" customWidth="1"/>
    <col min="3355" max="3355" width="6.25" style="1" customWidth="1"/>
    <col min="3356" max="3356" width="28.25" style="1" customWidth="1"/>
    <col min="3357" max="3357" width="12.375" style="1" customWidth="1"/>
    <col min="3358" max="3358" width="12.5" style="1" customWidth="1"/>
    <col min="3359" max="3359" width="3.5" style="1" bestFit="1" customWidth="1"/>
    <col min="3360" max="3360" width="12.375" style="1" customWidth="1"/>
    <col min="3361" max="3361" width="12.5" style="1" customWidth="1"/>
    <col min="3362" max="3362" width="5.5" style="1" bestFit="1" customWidth="1"/>
    <col min="3363" max="3363" width="3.5" style="1" bestFit="1" customWidth="1"/>
    <col min="3364" max="3364" width="5.5" style="1" bestFit="1" customWidth="1"/>
    <col min="3365" max="3365" width="3.5" style="1" bestFit="1" customWidth="1"/>
    <col min="3366" max="3366" width="5.5" style="1" bestFit="1" customWidth="1"/>
    <col min="3367" max="3367" width="3.5" style="1" bestFit="1" customWidth="1"/>
    <col min="3368" max="3368" width="18.375" style="1" customWidth="1"/>
    <col min="3369" max="3586" width="10.125" style="1"/>
    <col min="3587" max="3587" width="4.75" style="1" customWidth="1"/>
    <col min="3588" max="3588" width="7.125" style="1" customWidth="1"/>
    <col min="3589" max="3589" width="32" style="1" customWidth="1"/>
    <col min="3590" max="3590" width="7.5" style="1" customWidth="1"/>
    <col min="3591" max="3607" width="5.5" style="1" customWidth="1"/>
    <col min="3608" max="3608" width="12" style="1" customWidth="1"/>
    <col min="3609" max="3609" width="12.25" style="1" customWidth="1"/>
    <col min="3610" max="3610" width="5.5" style="1" customWidth="1"/>
    <col min="3611" max="3611" width="6.25" style="1" customWidth="1"/>
    <col min="3612" max="3612" width="28.25" style="1" customWidth="1"/>
    <col min="3613" max="3613" width="12.375" style="1" customWidth="1"/>
    <col min="3614" max="3614" width="12.5" style="1" customWidth="1"/>
    <col min="3615" max="3615" width="3.5" style="1" bestFit="1" customWidth="1"/>
    <col min="3616" max="3616" width="12.375" style="1" customWidth="1"/>
    <col min="3617" max="3617" width="12.5" style="1" customWidth="1"/>
    <col min="3618" max="3618" width="5.5" style="1" bestFit="1" customWidth="1"/>
    <col min="3619" max="3619" width="3.5" style="1" bestFit="1" customWidth="1"/>
    <col min="3620" max="3620" width="5.5" style="1" bestFit="1" customWidth="1"/>
    <col min="3621" max="3621" width="3.5" style="1" bestFit="1" customWidth="1"/>
    <col min="3622" max="3622" width="5.5" style="1" bestFit="1" customWidth="1"/>
    <col min="3623" max="3623" width="3.5" style="1" bestFit="1" customWidth="1"/>
    <col min="3624" max="3624" width="18.375" style="1" customWidth="1"/>
    <col min="3625" max="3842" width="10.125" style="1"/>
    <col min="3843" max="3843" width="4.75" style="1" customWidth="1"/>
    <col min="3844" max="3844" width="7.125" style="1" customWidth="1"/>
    <col min="3845" max="3845" width="32" style="1" customWidth="1"/>
    <col min="3846" max="3846" width="7.5" style="1" customWidth="1"/>
    <col min="3847" max="3863" width="5.5" style="1" customWidth="1"/>
    <col min="3864" max="3864" width="12" style="1" customWidth="1"/>
    <col min="3865" max="3865" width="12.25" style="1" customWidth="1"/>
    <col min="3866" max="3866" width="5.5" style="1" customWidth="1"/>
    <col min="3867" max="3867" width="6.25" style="1" customWidth="1"/>
    <col min="3868" max="3868" width="28.25" style="1" customWidth="1"/>
    <col min="3869" max="3869" width="12.375" style="1" customWidth="1"/>
    <col min="3870" max="3870" width="12.5" style="1" customWidth="1"/>
    <col min="3871" max="3871" width="3.5" style="1" bestFit="1" customWidth="1"/>
    <col min="3872" max="3872" width="12.375" style="1" customWidth="1"/>
    <col min="3873" max="3873" width="12.5" style="1" customWidth="1"/>
    <col min="3874" max="3874" width="5.5" style="1" bestFit="1" customWidth="1"/>
    <col min="3875" max="3875" width="3.5" style="1" bestFit="1" customWidth="1"/>
    <col min="3876" max="3876" width="5.5" style="1" bestFit="1" customWidth="1"/>
    <col min="3877" max="3877" width="3.5" style="1" bestFit="1" customWidth="1"/>
    <col min="3878" max="3878" width="5.5" style="1" bestFit="1" customWidth="1"/>
    <col min="3879" max="3879" width="3.5" style="1" bestFit="1" customWidth="1"/>
    <col min="3880" max="3880" width="18.375" style="1" customWidth="1"/>
    <col min="3881" max="4098" width="10.125" style="1"/>
    <col min="4099" max="4099" width="4.75" style="1" customWidth="1"/>
    <col min="4100" max="4100" width="7.125" style="1" customWidth="1"/>
    <col min="4101" max="4101" width="32" style="1" customWidth="1"/>
    <col min="4102" max="4102" width="7.5" style="1" customWidth="1"/>
    <col min="4103" max="4119" width="5.5" style="1" customWidth="1"/>
    <col min="4120" max="4120" width="12" style="1" customWidth="1"/>
    <col min="4121" max="4121" width="12.25" style="1" customWidth="1"/>
    <col min="4122" max="4122" width="5.5" style="1" customWidth="1"/>
    <col min="4123" max="4123" width="6.25" style="1" customWidth="1"/>
    <col min="4124" max="4124" width="28.25" style="1" customWidth="1"/>
    <col min="4125" max="4125" width="12.375" style="1" customWidth="1"/>
    <col min="4126" max="4126" width="12.5" style="1" customWidth="1"/>
    <col min="4127" max="4127" width="3.5" style="1" bestFit="1" customWidth="1"/>
    <col min="4128" max="4128" width="12.375" style="1" customWidth="1"/>
    <col min="4129" max="4129" width="12.5" style="1" customWidth="1"/>
    <col min="4130" max="4130" width="5.5" style="1" bestFit="1" customWidth="1"/>
    <col min="4131" max="4131" width="3.5" style="1" bestFit="1" customWidth="1"/>
    <col min="4132" max="4132" width="5.5" style="1" bestFit="1" customWidth="1"/>
    <col min="4133" max="4133" width="3.5" style="1" bestFit="1" customWidth="1"/>
    <col min="4134" max="4134" width="5.5" style="1" bestFit="1" customWidth="1"/>
    <col min="4135" max="4135" width="3.5" style="1" bestFit="1" customWidth="1"/>
    <col min="4136" max="4136" width="18.375" style="1" customWidth="1"/>
    <col min="4137" max="4354" width="10.125" style="1"/>
    <col min="4355" max="4355" width="4.75" style="1" customWidth="1"/>
    <col min="4356" max="4356" width="7.125" style="1" customWidth="1"/>
    <col min="4357" max="4357" width="32" style="1" customWidth="1"/>
    <col min="4358" max="4358" width="7.5" style="1" customWidth="1"/>
    <col min="4359" max="4375" width="5.5" style="1" customWidth="1"/>
    <col min="4376" max="4376" width="12" style="1" customWidth="1"/>
    <col min="4377" max="4377" width="12.25" style="1" customWidth="1"/>
    <col min="4378" max="4378" width="5.5" style="1" customWidth="1"/>
    <col min="4379" max="4379" width="6.25" style="1" customWidth="1"/>
    <col min="4380" max="4380" width="28.25" style="1" customWidth="1"/>
    <col min="4381" max="4381" width="12.375" style="1" customWidth="1"/>
    <col min="4382" max="4382" width="12.5" style="1" customWidth="1"/>
    <col min="4383" max="4383" width="3.5" style="1" bestFit="1" customWidth="1"/>
    <col min="4384" max="4384" width="12.375" style="1" customWidth="1"/>
    <col min="4385" max="4385" width="12.5" style="1" customWidth="1"/>
    <col min="4386" max="4386" width="5.5" style="1" bestFit="1" customWidth="1"/>
    <col min="4387" max="4387" width="3.5" style="1" bestFit="1" customWidth="1"/>
    <col min="4388" max="4388" width="5.5" style="1" bestFit="1" customWidth="1"/>
    <col min="4389" max="4389" width="3.5" style="1" bestFit="1" customWidth="1"/>
    <col min="4390" max="4390" width="5.5" style="1" bestFit="1" customWidth="1"/>
    <col min="4391" max="4391" width="3.5" style="1" bestFit="1" customWidth="1"/>
    <col min="4392" max="4392" width="18.375" style="1" customWidth="1"/>
    <col min="4393" max="4610" width="10.125" style="1"/>
    <col min="4611" max="4611" width="4.75" style="1" customWidth="1"/>
    <col min="4612" max="4612" width="7.125" style="1" customWidth="1"/>
    <col min="4613" max="4613" width="32" style="1" customWidth="1"/>
    <col min="4614" max="4614" width="7.5" style="1" customWidth="1"/>
    <col min="4615" max="4631" width="5.5" style="1" customWidth="1"/>
    <col min="4632" max="4632" width="12" style="1" customWidth="1"/>
    <col min="4633" max="4633" width="12.25" style="1" customWidth="1"/>
    <col min="4634" max="4634" width="5.5" style="1" customWidth="1"/>
    <col min="4635" max="4635" width="6.25" style="1" customWidth="1"/>
    <col min="4636" max="4636" width="28.25" style="1" customWidth="1"/>
    <col min="4637" max="4637" width="12.375" style="1" customWidth="1"/>
    <col min="4638" max="4638" width="12.5" style="1" customWidth="1"/>
    <col min="4639" max="4639" width="3.5" style="1" bestFit="1" customWidth="1"/>
    <col min="4640" max="4640" width="12.375" style="1" customWidth="1"/>
    <col min="4641" max="4641" width="12.5" style="1" customWidth="1"/>
    <col min="4642" max="4642" width="5.5" style="1" bestFit="1" customWidth="1"/>
    <col min="4643" max="4643" width="3.5" style="1" bestFit="1" customWidth="1"/>
    <col min="4644" max="4644" width="5.5" style="1" bestFit="1" customWidth="1"/>
    <col min="4645" max="4645" width="3.5" style="1" bestFit="1" customWidth="1"/>
    <col min="4646" max="4646" width="5.5" style="1" bestFit="1" customWidth="1"/>
    <col min="4647" max="4647" width="3.5" style="1" bestFit="1" customWidth="1"/>
    <col min="4648" max="4648" width="18.375" style="1" customWidth="1"/>
    <col min="4649" max="4866" width="10.125" style="1"/>
    <col min="4867" max="4867" width="4.75" style="1" customWidth="1"/>
    <col min="4868" max="4868" width="7.125" style="1" customWidth="1"/>
    <col min="4869" max="4869" width="32" style="1" customWidth="1"/>
    <col min="4870" max="4870" width="7.5" style="1" customWidth="1"/>
    <col min="4871" max="4887" width="5.5" style="1" customWidth="1"/>
    <col min="4888" max="4888" width="12" style="1" customWidth="1"/>
    <col min="4889" max="4889" width="12.25" style="1" customWidth="1"/>
    <col min="4890" max="4890" width="5.5" style="1" customWidth="1"/>
    <col min="4891" max="4891" width="6.25" style="1" customWidth="1"/>
    <col min="4892" max="4892" width="28.25" style="1" customWidth="1"/>
    <col min="4893" max="4893" width="12.375" style="1" customWidth="1"/>
    <col min="4894" max="4894" width="12.5" style="1" customWidth="1"/>
    <col min="4895" max="4895" width="3.5" style="1" bestFit="1" customWidth="1"/>
    <col min="4896" max="4896" width="12.375" style="1" customWidth="1"/>
    <col min="4897" max="4897" width="12.5" style="1" customWidth="1"/>
    <col min="4898" max="4898" width="5.5" style="1" bestFit="1" customWidth="1"/>
    <col min="4899" max="4899" width="3.5" style="1" bestFit="1" customWidth="1"/>
    <col min="4900" max="4900" width="5.5" style="1" bestFit="1" customWidth="1"/>
    <col min="4901" max="4901" width="3.5" style="1" bestFit="1" customWidth="1"/>
    <col min="4902" max="4902" width="5.5" style="1" bestFit="1" customWidth="1"/>
    <col min="4903" max="4903" width="3.5" style="1" bestFit="1" customWidth="1"/>
    <col min="4904" max="4904" width="18.375" style="1" customWidth="1"/>
    <col min="4905" max="5122" width="10.125" style="1"/>
    <col min="5123" max="5123" width="4.75" style="1" customWidth="1"/>
    <col min="5124" max="5124" width="7.125" style="1" customWidth="1"/>
    <col min="5125" max="5125" width="32" style="1" customWidth="1"/>
    <col min="5126" max="5126" width="7.5" style="1" customWidth="1"/>
    <col min="5127" max="5143" width="5.5" style="1" customWidth="1"/>
    <col min="5144" max="5144" width="12" style="1" customWidth="1"/>
    <col min="5145" max="5145" width="12.25" style="1" customWidth="1"/>
    <col min="5146" max="5146" width="5.5" style="1" customWidth="1"/>
    <col min="5147" max="5147" width="6.25" style="1" customWidth="1"/>
    <col min="5148" max="5148" width="28.25" style="1" customWidth="1"/>
    <col min="5149" max="5149" width="12.375" style="1" customWidth="1"/>
    <col min="5150" max="5150" width="12.5" style="1" customWidth="1"/>
    <col min="5151" max="5151" width="3.5" style="1" bestFit="1" customWidth="1"/>
    <col min="5152" max="5152" width="12.375" style="1" customWidth="1"/>
    <col min="5153" max="5153" width="12.5" style="1" customWidth="1"/>
    <col min="5154" max="5154" width="5.5" style="1" bestFit="1" customWidth="1"/>
    <col min="5155" max="5155" width="3.5" style="1" bestFit="1" customWidth="1"/>
    <col min="5156" max="5156" width="5.5" style="1" bestFit="1" customWidth="1"/>
    <col min="5157" max="5157" width="3.5" style="1" bestFit="1" customWidth="1"/>
    <col min="5158" max="5158" width="5.5" style="1" bestFit="1" customWidth="1"/>
    <col min="5159" max="5159" width="3.5" style="1" bestFit="1" customWidth="1"/>
    <col min="5160" max="5160" width="18.375" style="1" customWidth="1"/>
    <col min="5161" max="5378" width="10.125" style="1"/>
    <col min="5379" max="5379" width="4.75" style="1" customWidth="1"/>
    <col min="5380" max="5380" width="7.125" style="1" customWidth="1"/>
    <col min="5381" max="5381" width="32" style="1" customWidth="1"/>
    <col min="5382" max="5382" width="7.5" style="1" customWidth="1"/>
    <col min="5383" max="5399" width="5.5" style="1" customWidth="1"/>
    <col min="5400" max="5400" width="12" style="1" customWidth="1"/>
    <col min="5401" max="5401" width="12.25" style="1" customWidth="1"/>
    <col min="5402" max="5402" width="5.5" style="1" customWidth="1"/>
    <col min="5403" max="5403" width="6.25" style="1" customWidth="1"/>
    <col min="5404" max="5404" width="28.25" style="1" customWidth="1"/>
    <col min="5405" max="5405" width="12.375" style="1" customWidth="1"/>
    <col min="5406" max="5406" width="12.5" style="1" customWidth="1"/>
    <col min="5407" max="5407" width="3.5" style="1" bestFit="1" customWidth="1"/>
    <col min="5408" max="5408" width="12.375" style="1" customWidth="1"/>
    <col min="5409" max="5409" width="12.5" style="1" customWidth="1"/>
    <col min="5410" max="5410" width="5.5" style="1" bestFit="1" customWidth="1"/>
    <col min="5411" max="5411" width="3.5" style="1" bestFit="1" customWidth="1"/>
    <col min="5412" max="5412" width="5.5" style="1" bestFit="1" customWidth="1"/>
    <col min="5413" max="5413" width="3.5" style="1" bestFit="1" customWidth="1"/>
    <col min="5414" max="5414" width="5.5" style="1" bestFit="1" customWidth="1"/>
    <col min="5415" max="5415" width="3.5" style="1" bestFit="1" customWidth="1"/>
    <col min="5416" max="5416" width="18.375" style="1" customWidth="1"/>
    <col min="5417" max="5634" width="10.125" style="1"/>
    <col min="5635" max="5635" width="4.75" style="1" customWidth="1"/>
    <col min="5636" max="5636" width="7.125" style="1" customWidth="1"/>
    <col min="5637" max="5637" width="32" style="1" customWidth="1"/>
    <col min="5638" max="5638" width="7.5" style="1" customWidth="1"/>
    <col min="5639" max="5655" width="5.5" style="1" customWidth="1"/>
    <col min="5656" max="5656" width="12" style="1" customWidth="1"/>
    <col min="5657" max="5657" width="12.25" style="1" customWidth="1"/>
    <col min="5658" max="5658" width="5.5" style="1" customWidth="1"/>
    <col min="5659" max="5659" width="6.25" style="1" customWidth="1"/>
    <col min="5660" max="5660" width="28.25" style="1" customWidth="1"/>
    <col min="5661" max="5661" width="12.375" style="1" customWidth="1"/>
    <col min="5662" max="5662" width="12.5" style="1" customWidth="1"/>
    <col min="5663" max="5663" width="3.5" style="1" bestFit="1" customWidth="1"/>
    <col min="5664" max="5664" width="12.375" style="1" customWidth="1"/>
    <col min="5665" max="5665" width="12.5" style="1" customWidth="1"/>
    <col min="5666" max="5666" width="5.5" style="1" bestFit="1" customWidth="1"/>
    <col min="5667" max="5667" width="3.5" style="1" bestFit="1" customWidth="1"/>
    <col min="5668" max="5668" width="5.5" style="1" bestFit="1" customWidth="1"/>
    <col min="5669" max="5669" width="3.5" style="1" bestFit="1" customWidth="1"/>
    <col min="5670" max="5670" width="5.5" style="1" bestFit="1" customWidth="1"/>
    <col min="5671" max="5671" width="3.5" style="1" bestFit="1" customWidth="1"/>
    <col min="5672" max="5672" width="18.375" style="1" customWidth="1"/>
    <col min="5673" max="5890" width="10.125" style="1"/>
    <col min="5891" max="5891" width="4.75" style="1" customWidth="1"/>
    <col min="5892" max="5892" width="7.125" style="1" customWidth="1"/>
    <col min="5893" max="5893" width="32" style="1" customWidth="1"/>
    <col min="5894" max="5894" width="7.5" style="1" customWidth="1"/>
    <col min="5895" max="5911" width="5.5" style="1" customWidth="1"/>
    <col min="5912" max="5912" width="12" style="1" customWidth="1"/>
    <col min="5913" max="5913" width="12.25" style="1" customWidth="1"/>
    <col min="5914" max="5914" width="5.5" style="1" customWidth="1"/>
    <col min="5915" max="5915" width="6.25" style="1" customWidth="1"/>
    <col min="5916" max="5916" width="28.25" style="1" customWidth="1"/>
    <col min="5917" max="5917" width="12.375" style="1" customWidth="1"/>
    <col min="5918" max="5918" width="12.5" style="1" customWidth="1"/>
    <col min="5919" max="5919" width="3.5" style="1" bestFit="1" customWidth="1"/>
    <col min="5920" max="5920" width="12.375" style="1" customWidth="1"/>
    <col min="5921" max="5921" width="12.5" style="1" customWidth="1"/>
    <col min="5922" max="5922" width="5.5" style="1" bestFit="1" customWidth="1"/>
    <col min="5923" max="5923" width="3.5" style="1" bestFit="1" customWidth="1"/>
    <col min="5924" max="5924" width="5.5" style="1" bestFit="1" customWidth="1"/>
    <col min="5925" max="5925" width="3.5" style="1" bestFit="1" customWidth="1"/>
    <col min="5926" max="5926" width="5.5" style="1" bestFit="1" customWidth="1"/>
    <col min="5927" max="5927" width="3.5" style="1" bestFit="1" customWidth="1"/>
    <col min="5928" max="5928" width="18.375" style="1" customWidth="1"/>
    <col min="5929" max="6146" width="10.125" style="1"/>
    <col min="6147" max="6147" width="4.75" style="1" customWidth="1"/>
    <col min="6148" max="6148" width="7.125" style="1" customWidth="1"/>
    <col min="6149" max="6149" width="32" style="1" customWidth="1"/>
    <col min="6150" max="6150" width="7.5" style="1" customWidth="1"/>
    <col min="6151" max="6167" width="5.5" style="1" customWidth="1"/>
    <col min="6168" max="6168" width="12" style="1" customWidth="1"/>
    <col min="6169" max="6169" width="12.25" style="1" customWidth="1"/>
    <col min="6170" max="6170" width="5.5" style="1" customWidth="1"/>
    <col min="6171" max="6171" width="6.25" style="1" customWidth="1"/>
    <col min="6172" max="6172" width="28.25" style="1" customWidth="1"/>
    <col min="6173" max="6173" width="12.375" style="1" customWidth="1"/>
    <col min="6174" max="6174" width="12.5" style="1" customWidth="1"/>
    <col min="6175" max="6175" width="3.5" style="1" bestFit="1" customWidth="1"/>
    <col min="6176" max="6176" width="12.375" style="1" customWidth="1"/>
    <col min="6177" max="6177" width="12.5" style="1" customWidth="1"/>
    <col min="6178" max="6178" width="5.5" style="1" bestFit="1" customWidth="1"/>
    <col min="6179" max="6179" width="3.5" style="1" bestFit="1" customWidth="1"/>
    <col min="6180" max="6180" width="5.5" style="1" bestFit="1" customWidth="1"/>
    <col min="6181" max="6181" width="3.5" style="1" bestFit="1" customWidth="1"/>
    <col min="6182" max="6182" width="5.5" style="1" bestFit="1" customWidth="1"/>
    <col min="6183" max="6183" width="3.5" style="1" bestFit="1" customWidth="1"/>
    <col min="6184" max="6184" width="18.375" style="1" customWidth="1"/>
    <col min="6185" max="6402" width="10.125" style="1"/>
    <col min="6403" max="6403" width="4.75" style="1" customWidth="1"/>
    <col min="6404" max="6404" width="7.125" style="1" customWidth="1"/>
    <col min="6405" max="6405" width="32" style="1" customWidth="1"/>
    <col min="6406" max="6406" width="7.5" style="1" customWidth="1"/>
    <col min="6407" max="6423" width="5.5" style="1" customWidth="1"/>
    <col min="6424" max="6424" width="12" style="1" customWidth="1"/>
    <col min="6425" max="6425" width="12.25" style="1" customWidth="1"/>
    <col min="6426" max="6426" width="5.5" style="1" customWidth="1"/>
    <col min="6427" max="6427" width="6.25" style="1" customWidth="1"/>
    <col min="6428" max="6428" width="28.25" style="1" customWidth="1"/>
    <col min="6429" max="6429" width="12.375" style="1" customWidth="1"/>
    <col min="6430" max="6430" width="12.5" style="1" customWidth="1"/>
    <col min="6431" max="6431" width="3.5" style="1" bestFit="1" customWidth="1"/>
    <col min="6432" max="6432" width="12.375" style="1" customWidth="1"/>
    <col min="6433" max="6433" width="12.5" style="1" customWidth="1"/>
    <col min="6434" max="6434" width="5.5" style="1" bestFit="1" customWidth="1"/>
    <col min="6435" max="6435" width="3.5" style="1" bestFit="1" customWidth="1"/>
    <col min="6436" max="6436" width="5.5" style="1" bestFit="1" customWidth="1"/>
    <col min="6437" max="6437" width="3.5" style="1" bestFit="1" customWidth="1"/>
    <col min="6438" max="6438" width="5.5" style="1" bestFit="1" customWidth="1"/>
    <col min="6439" max="6439" width="3.5" style="1" bestFit="1" customWidth="1"/>
    <col min="6440" max="6440" width="18.375" style="1" customWidth="1"/>
    <col min="6441" max="6658" width="10.125" style="1"/>
    <col min="6659" max="6659" width="4.75" style="1" customWidth="1"/>
    <col min="6660" max="6660" width="7.125" style="1" customWidth="1"/>
    <col min="6661" max="6661" width="32" style="1" customWidth="1"/>
    <col min="6662" max="6662" width="7.5" style="1" customWidth="1"/>
    <col min="6663" max="6679" width="5.5" style="1" customWidth="1"/>
    <col min="6680" max="6680" width="12" style="1" customWidth="1"/>
    <col min="6681" max="6681" width="12.25" style="1" customWidth="1"/>
    <col min="6682" max="6682" width="5.5" style="1" customWidth="1"/>
    <col min="6683" max="6683" width="6.25" style="1" customWidth="1"/>
    <col min="6684" max="6684" width="28.25" style="1" customWidth="1"/>
    <col min="6685" max="6685" width="12.375" style="1" customWidth="1"/>
    <col min="6686" max="6686" width="12.5" style="1" customWidth="1"/>
    <col min="6687" max="6687" width="3.5" style="1" bestFit="1" customWidth="1"/>
    <col min="6688" max="6688" width="12.375" style="1" customWidth="1"/>
    <col min="6689" max="6689" width="12.5" style="1" customWidth="1"/>
    <col min="6690" max="6690" width="5.5" style="1" bestFit="1" customWidth="1"/>
    <col min="6691" max="6691" width="3.5" style="1" bestFit="1" customWidth="1"/>
    <col min="6692" max="6692" width="5.5" style="1" bestFit="1" customWidth="1"/>
    <col min="6693" max="6693" width="3.5" style="1" bestFit="1" customWidth="1"/>
    <col min="6694" max="6694" width="5.5" style="1" bestFit="1" customWidth="1"/>
    <col min="6695" max="6695" width="3.5" style="1" bestFit="1" customWidth="1"/>
    <col min="6696" max="6696" width="18.375" style="1" customWidth="1"/>
    <col min="6697" max="6914" width="10.125" style="1"/>
    <col min="6915" max="6915" width="4.75" style="1" customWidth="1"/>
    <col min="6916" max="6916" width="7.125" style="1" customWidth="1"/>
    <col min="6917" max="6917" width="32" style="1" customWidth="1"/>
    <col min="6918" max="6918" width="7.5" style="1" customWidth="1"/>
    <col min="6919" max="6935" width="5.5" style="1" customWidth="1"/>
    <col min="6936" max="6936" width="12" style="1" customWidth="1"/>
    <col min="6937" max="6937" width="12.25" style="1" customWidth="1"/>
    <col min="6938" max="6938" width="5.5" style="1" customWidth="1"/>
    <col min="6939" max="6939" width="6.25" style="1" customWidth="1"/>
    <col min="6940" max="6940" width="28.25" style="1" customWidth="1"/>
    <col min="6941" max="6941" width="12.375" style="1" customWidth="1"/>
    <col min="6942" max="6942" width="12.5" style="1" customWidth="1"/>
    <col min="6943" max="6943" width="3.5" style="1" bestFit="1" customWidth="1"/>
    <col min="6944" max="6944" width="12.375" style="1" customWidth="1"/>
    <col min="6945" max="6945" width="12.5" style="1" customWidth="1"/>
    <col min="6946" max="6946" width="5.5" style="1" bestFit="1" customWidth="1"/>
    <col min="6947" max="6947" width="3.5" style="1" bestFit="1" customWidth="1"/>
    <col min="6948" max="6948" width="5.5" style="1" bestFit="1" customWidth="1"/>
    <col min="6949" max="6949" width="3.5" style="1" bestFit="1" customWidth="1"/>
    <col min="6950" max="6950" width="5.5" style="1" bestFit="1" customWidth="1"/>
    <col min="6951" max="6951" width="3.5" style="1" bestFit="1" customWidth="1"/>
    <col min="6952" max="6952" width="18.375" style="1" customWidth="1"/>
    <col min="6953" max="7170" width="10.125" style="1"/>
    <col min="7171" max="7171" width="4.75" style="1" customWidth="1"/>
    <col min="7172" max="7172" width="7.125" style="1" customWidth="1"/>
    <col min="7173" max="7173" width="32" style="1" customWidth="1"/>
    <col min="7174" max="7174" width="7.5" style="1" customWidth="1"/>
    <col min="7175" max="7191" width="5.5" style="1" customWidth="1"/>
    <col min="7192" max="7192" width="12" style="1" customWidth="1"/>
    <col min="7193" max="7193" width="12.25" style="1" customWidth="1"/>
    <col min="7194" max="7194" width="5.5" style="1" customWidth="1"/>
    <col min="7195" max="7195" width="6.25" style="1" customWidth="1"/>
    <col min="7196" max="7196" width="28.25" style="1" customWidth="1"/>
    <col min="7197" max="7197" width="12.375" style="1" customWidth="1"/>
    <col min="7198" max="7198" width="12.5" style="1" customWidth="1"/>
    <col min="7199" max="7199" width="3.5" style="1" bestFit="1" customWidth="1"/>
    <col min="7200" max="7200" width="12.375" style="1" customWidth="1"/>
    <col min="7201" max="7201" width="12.5" style="1" customWidth="1"/>
    <col min="7202" max="7202" width="5.5" style="1" bestFit="1" customWidth="1"/>
    <col min="7203" max="7203" width="3.5" style="1" bestFit="1" customWidth="1"/>
    <col min="7204" max="7204" width="5.5" style="1" bestFit="1" customWidth="1"/>
    <col min="7205" max="7205" width="3.5" style="1" bestFit="1" customWidth="1"/>
    <col min="7206" max="7206" width="5.5" style="1" bestFit="1" customWidth="1"/>
    <col min="7207" max="7207" width="3.5" style="1" bestFit="1" customWidth="1"/>
    <col min="7208" max="7208" width="18.375" style="1" customWidth="1"/>
    <col min="7209" max="7426" width="10.125" style="1"/>
    <col min="7427" max="7427" width="4.75" style="1" customWidth="1"/>
    <col min="7428" max="7428" width="7.125" style="1" customWidth="1"/>
    <col min="7429" max="7429" width="32" style="1" customWidth="1"/>
    <col min="7430" max="7430" width="7.5" style="1" customWidth="1"/>
    <col min="7431" max="7447" width="5.5" style="1" customWidth="1"/>
    <col min="7448" max="7448" width="12" style="1" customWidth="1"/>
    <col min="7449" max="7449" width="12.25" style="1" customWidth="1"/>
    <col min="7450" max="7450" width="5.5" style="1" customWidth="1"/>
    <col min="7451" max="7451" width="6.25" style="1" customWidth="1"/>
    <col min="7452" max="7452" width="28.25" style="1" customWidth="1"/>
    <col min="7453" max="7453" width="12.375" style="1" customWidth="1"/>
    <col min="7454" max="7454" width="12.5" style="1" customWidth="1"/>
    <col min="7455" max="7455" width="3.5" style="1" bestFit="1" customWidth="1"/>
    <col min="7456" max="7456" width="12.375" style="1" customWidth="1"/>
    <col min="7457" max="7457" width="12.5" style="1" customWidth="1"/>
    <col min="7458" max="7458" width="5.5" style="1" bestFit="1" customWidth="1"/>
    <col min="7459" max="7459" width="3.5" style="1" bestFit="1" customWidth="1"/>
    <col min="7460" max="7460" width="5.5" style="1" bestFit="1" customWidth="1"/>
    <col min="7461" max="7461" width="3.5" style="1" bestFit="1" customWidth="1"/>
    <col min="7462" max="7462" width="5.5" style="1" bestFit="1" customWidth="1"/>
    <col min="7463" max="7463" width="3.5" style="1" bestFit="1" customWidth="1"/>
    <col min="7464" max="7464" width="18.375" style="1" customWidth="1"/>
    <col min="7465" max="7682" width="10.125" style="1"/>
    <col min="7683" max="7683" width="4.75" style="1" customWidth="1"/>
    <col min="7684" max="7684" width="7.125" style="1" customWidth="1"/>
    <col min="7685" max="7685" width="32" style="1" customWidth="1"/>
    <col min="7686" max="7686" width="7.5" style="1" customWidth="1"/>
    <col min="7687" max="7703" width="5.5" style="1" customWidth="1"/>
    <col min="7704" max="7704" width="12" style="1" customWidth="1"/>
    <col min="7705" max="7705" width="12.25" style="1" customWidth="1"/>
    <col min="7706" max="7706" width="5.5" style="1" customWidth="1"/>
    <col min="7707" max="7707" width="6.25" style="1" customWidth="1"/>
    <col min="7708" max="7708" width="28.25" style="1" customWidth="1"/>
    <col min="7709" max="7709" width="12.375" style="1" customWidth="1"/>
    <col min="7710" max="7710" width="12.5" style="1" customWidth="1"/>
    <col min="7711" max="7711" width="3.5" style="1" bestFit="1" customWidth="1"/>
    <col min="7712" max="7712" width="12.375" style="1" customWidth="1"/>
    <col min="7713" max="7713" width="12.5" style="1" customWidth="1"/>
    <col min="7714" max="7714" width="5.5" style="1" bestFit="1" customWidth="1"/>
    <col min="7715" max="7715" width="3.5" style="1" bestFit="1" customWidth="1"/>
    <col min="7716" max="7716" width="5.5" style="1" bestFit="1" customWidth="1"/>
    <col min="7717" max="7717" width="3.5" style="1" bestFit="1" customWidth="1"/>
    <col min="7718" max="7718" width="5.5" style="1" bestFit="1" customWidth="1"/>
    <col min="7719" max="7719" width="3.5" style="1" bestFit="1" customWidth="1"/>
    <col min="7720" max="7720" width="18.375" style="1" customWidth="1"/>
    <col min="7721" max="7938" width="10.125" style="1"/>
    <col min="7939" max="7939" width="4.75" style="1" customWidth="1"/>
    <col min="7940" max="7940" width="7.125" style="1" customWidth="1"/>
    <col min="7941" max="7941" width="32" style="1" customWidth="1"/>
    <col min="7942" max="7942" width="7.5" style="1" customWidth="1"/>
    <col min="7943" max="7959" width="5.5" style="1" customWidth="1"/>
    <col min="7960" max="7960" width="12" style="1" customWidth="1"/>
    <col min="7961" max="7961" width="12.25" style="1" customWidth="1"/>
    <col min="7962" max="7962" width="5.5" style="1" customWidth="1"/>
    <col min="7963" max="7963" width="6.25" style="1" customWidth="1"/>
    <col min="7964" max="7964" width="28.25" style="1" customWidth="1"/>
    <col min="7965" max="7965" width="12.375" style="1" customWidth="1"/>
    <col min="7966" max="7966" width="12.5" style="1" customWidth="1"/>
    <col min="7967" max="7967" width="3.5" style="1" bestFit="1" customWidth="1"/>
    <col min="7968" max="7968" width="12.375" style="1" customWidth="1"/>
    <col min="7969" max="7969" width="12.5" style="1" customWidth="1"/>
    <col min="7970" max="7970" width="5.5" style="1" bestFit="1" customWidth="1"/>
    <col min="7971" max="7971" width="3.5" style="1" bestFit="1" customWidth="1"/>
    <col min="7972" max="7972" width="5.5" style="1" bestFit="1" customWidth="1"/>
    <col min="7973" max="7973" width="3.5" style="1" bestFit="1" customWidth="1"/>
    <col min="7974" max="7974" width="5.5" style="1" bestFit="1" customWidth="1"/>
    <col min="7975" max="7975" width="3.5" style="1" bestFit="1" customWidth="1"/>
    <col min="7976" max="7976" width="18.375" style="1" customWidth="1"/>
    <col min="7977" max="8194" width="10.125" style="1"/>
    <col min="8195" max="8195" width="4.75" style="1" customWidth="1"/>
    <col min="8196" max="8196" width="7.125" style="1" customWidth="1"/>
    <col min="8197" max="8197" width="32" style="1" customWidth="1"/>
    <col min="8198" max="8198" width="7.5" style="1" customWidth="1"/>
    <col min="8199" max="8215" width="5.5" style="1" customWidth="1"/>
    <col min="8216" max="8216" width="12" style="1" customWidth="1"/>
    <col min="8217" max="8217" width="12.25" style="1" customWidth="1"/>
    <col min="8218" max="8218" width="5.5" style="1" customWidth="1"/>
    <col min="8219" max="8219" width="6.25" style="1" customWidth="1"/>
    <col min="8220" max="8220" width="28.25" style="1" customWidth="1"/>
    <col min="8221" max="8221" width="12.375" style="1" customWidth="1"/>
    <col min="8222" max="8222" width="12.5" style="1" customWidth="1"/>
    <col min="8223" max="8223" width="3.5" style="1" bestFit="1" customWidth="1"/>
    <col min="8224" max="8224" width="12.375" style="1" customWidth="1"/>
    <col min="8225" max="8225" width="12.5" style="1" customWidth="1"/>
    <col min="8226" max="8226" width="5.5" style="1" bestFit="1" customWidth="1"/>
    <col min="8227" max="8227" width="3.5" style="1" bestFit="1" customWidth="1"/>
    <col min="8228" max="8228" width="5.5" style="1" bestFit="1" customWidth="1"/>
    <col min="8229" max="8229" width="3.5" style="1" bestFit="1" customWidth="1"/>
    <col min="8230" max="8230" width="5.5" style="1" bestFit="1" customWidth="1"/>
    <col min="8231" max="8231" width="3.5" style="1" bestFit="1" customWidth="1"/>
    <col min="8232" max="8232" width="18.375" style="1" customWidth="1"/>
    <col min="8233" max="8450" width="10.125" style="1"/>
    <col min="8451" max="8451" width="4.75" style="1" customWidth="1"/>
    <col min="8452" max="8452" width="7.125" style="1" customWidth="1"/>
    <col min="8453" max="8453" width="32" style="1" customWidth="1"/>
    <col min="8454" max="8454" width="7.5" style="1" customWidth="1"/>
    <col min="8455" max="8471" width="5.5" style="1" customWidth="1"/>
    <col min="8472" max="8472" width="12" style="1" customWidth="1"/>
    <col min="8473" max="8473" width="12.25" style="1" customWidth="1"/>
    <col min="8474" max="8474" width="5.5" style="1" customWidth="1"/>
    <col min="8475" max="8475" width="6.25" style="1" customWidth="1"/>
    <col min="8476" max="8476" width="28.25" style="1" customWidth="1"/>
    <col min="8477" max="8477" width="12.375" style="1" customWidth="1"/>
    <col min="8478" max="8478" width="12.5" style="1" customWidth="1"/>
    <col min="8479" max="8479" width="3.5" style="1" bestFit="1" customWidth="1"/>
    <col min="8480" max="8480" width="12.375" style="1" customWidth="1"/>
    <col min="8481" max="8481" width="12.5" style="1" customWidth="1"/>
    <col min="8482" max="8482" width="5.5" style="1" bestFit="1" customWidth="1"/>
    <col min="8483" max="8483" width="3.5" style="1" bestFit="1" customWidth="1"/>
    <col min="8484" max="8484" width="5.5" style="1" bestFit="1" customWidth="1"/>
    <col min="8485" max="8485" width="3.5" style="1" bestFit="1" customWidth="1"/>
    <col min="8486" max="8486" width="5.5" style="1" bestFit="1" customWidth="1"/>
    <col min="8487" max="8487" width="3.5" style="1" bestFit="1" customWidth="1"/>
    <col min="8488" max="8488" width="18.375" style="1" customWidth="1"/>
    <col min="8489" max="8706" width="10.125" style="1"/>
    <col min="8707" max="8707" width="4.75" style="1" customWidth="1"/>
    <col min="8708" max="8708" width="7.125" style="1" customWidth="1"/>
    <col min="8709" max="8709" width="32" style="1" customWidth="1"/>
    <col min="8710" max="8710" width="7.5" style="1" customWidth="1"/>
    <col min="8711" max="8727" width="5.5" style="1" customWidth="1"/>
    <col min="8728" max="8728" width="12" style="1" customWidth="1"/>
    <col min="8729" max="8729" width="12.25" style="1" customWidth="1"/>
    <col min="8730" max="8730" width="5.5" style="1" customWidth="1"/>
    <col min="8731" max="8731" width="6.25" style="1" customWidth="1"/>
    <col min="8732" max="8732" width="28.25" style="1" customWidth="1"/>
    <col min="8733" max="8733" width="12.375" style="1" customWidth="1"/>
    <col min="8734" max="8734" width="12.5" style="1" customWidth="1"/>
    <col min="8735" max="8735" width="3.5" style="1" bestFit="1" customWidth="1"/>
    <col min="8736" max="8736" width="12.375" style="1" customWidth="1"/>
    <col min="8737" max="8737" width="12.5" style="1" customWidth="1"/>
    <col min="8738" max="8738" width="5.5" style="1" bestFit="1" customWidth="1"/>
    <col min="8739" max="8739" width="3.5" style="1" bestFit="1" customWidth="1"/>
    <col min="8740" max="8740" width="5.5" style="1" bestFit="1" customWidth="1"/>
    <col min="8741" max="8741" width="3.5" style="1" bestFit="1" customWidth="1"/>
    <col min="8742" max="8742" width="5.5" style="1" bestFit="1" customWidth="1"/>
    <col min="8743" max="8743" width="3.5" style="1" bestFit="1" customWidth="1"/>
    <col min="8744" max="8744" width="18.375" style="1" customWidth="1"/>
    <col min="8745" max="8962" width="10.125" style="1"/>
    <col min="8963" max="8963" width="4.75" style="1" customWidth="1"/>
    <col min="8964" max="8964" width="7.125" style="1" customWidth="1"/>
    <col min="8965" max="8965" width="32" style="1" customWidth="1"/>
    <col min="8966" max="8966" width="7.5" style="1" customWidth="1"/>
    <col min="8967" max="8983" width="5.5" style="1" customWidth="1"/>
    <col min="8984" max="8984" width="12" style="1" customWidth="1"/>
    <col min="8985" max="8985" width="12.25" style="1" customWidth="1"/>
    <col min="8986" max="8986" width="5.5" style="1" customWidth="1"/>
    <col min="8987" max="8987" width="6.25" style="1" customWidth="1"/>
    <col min="8988" max="8988" width="28.25" style="1" customWidth="1"/>
    <col min="8989" max="8989" width="12.375" style="1" customWidth="1"/>
    <col min="8990" max="8990" width="12.5" style="1" customWidth="1"/>
    <col min="8991" max="8991" width="3.5" style="1" bestFit="1" customWidth="1"/>
    <col min="8992" max="8992" width="12.375" style="1" customWidth="1"/>
    <col min="8993" max="8993" width="12.5" style="1" customWidth="1"/>
    <col min="8994" max="8994" width="5.5" style="1" bestFit="1" customWidth="1"/>
    <col min="8995" max="8995" width="3.5" style="1" bestFit="1" customWidth="1"/>
    <col min="8996" max="8996" width="5.5" style="1" bestFit="1" customWidth="1"/>
    <col min="8997" max="8997" width="3.5" style="1" bestFit="1" customWidth="1"/>
    <col min="8998" max="8998" width="5.5" style="1" bestFit="1" customWidth="1"/>
    <col min="8999" max="8999" width="3.5" style="1" bestFit="1" customWidth="1"/>
    <col min="9000" max="9000" width="18.375" style="1" customWidth="1"/>
    <col min="9001" max="9218" width="10.125" style="1"/>
    <col min="9219" max="9219" width="4.75" style="1" customWidth="1"/>
    <col min="9220" max="9220" width="7.125" style="1" customWidth="1"/>
    <col min="9221" max="9221" width="32" style="1" customWidth="1"/>
    <col min="9222" max="9222" width="7.5" style="1" customWidth="1"/>
    <col min="9223" max="9239" width="5.5" style="1" customWidth="1"/>
    <col min="9240" max="9240" width="12" style="1" customWidth="1"/>
    <col min="9241" max="9241" width="12.25" style="1" customWidth="1"/>
    <col min="9242" max="9242" width="5.5" style="1" customWidth="1"/>
    <col min="9243" max="9243" width="6.25" style="1" customWidth="1"/>
    <col min="9244" max="9244" width="28.25" style="1" customWidth="1"/>
    <col min="9245" max="9245" width="12.375" style="1" customWidth="1"/>
    <col min="9246" max="9246" width="12.5" style="1" customWidth="1"/>
    <col min="9247" max="9247" width="3.5" style="1" bestFit="1" customWidth="1"/>
    <col min="9248" max="9248" width="12.375" style="1" customWidth="1"/>
    <col min="9249" max="9249" width="12.5" style="1" customWidth="1"/>
    <col min="9250" max="9250" width="5.5" style="1" bestFit="1" customWidth="1"/>
    <col min="9251" max="9251" width="3.5" style="1" bestFit="1" customWidth="1"/>
    <col min="9252" max="9252" width="5.5" style="1" bestFit="1" customWidth="1"/>
    <col min="9253" max="9253" width="3.5" style="1" bestFit="1" customWidth="1"/>
    <col min="9254" max="9254" width="5.5" style="1" bestFit="1" customWidth="1"/>
    <col min="9255" max="9255" width="3.5" style="1" bestFit="1" customWidth="1"/>
    <col min="9256" max="9256" width="18.375" style="1" customWidth="1"/>
    <col min="9257" max="9474" width="10.125" style="1"/>
    <col min="9475" max="9475" width="4.75" style="1" customWidth="1"/>
    <col min="9476" max="9476" width="7.125" style="1" customWidth="1"/>
    <col min="9477" max="9477" width="32" style="1" customWidth="1"/>
    <col min="9478" max="9478" width="7.5" style="1" customWidth="1"/>
    <col min="9479" max="9495" width="5.5" style="1" customWidth="1"/>
    <col min="9496" max="9496" width="12" style="1" customWidth="1"/>
    <col min="9497" max="9497" width="12.25" style="1" customWidth="1"/>
    <col min="9498" max="9498" width="5.5" style="1" customWidth="1"/>
    <col min="9499" max="9499" width="6.25" style="1" customWidth="1"/>
    <col min="9500" max="9500" width="28.25" style="1" customWidth="1"/>
    <col min="9501" max="9501" width="12.375" style="1" customWidth="1"/>
    <col min="9502" max="9502" width="12.5" style="1" customWidth="1"/>
    <col min="9503" max="9503" width="3.5" style="1" bestFit="1" customWidth="1"/>
    <col min="9504" max="9504" width="12.375" style="1" customWidth="1"/>
    <col min="9505" max="9505" width="12.5" style="1" customWidth="1"/>
    <col min="9506" max="9506" width="5.5" style="1" bestFit="1" customWidth="1"/>
    <col min="9507" max="9507" width="3.5" style="1" bestFit="1" customWidth="1"/>
    <col min="9508" max="9508" width="5.5" style="1" bestFit="1" customWidth="1"/>
    <col min="9509" max="9509" width="3.5" style="1" bestFit="1" customWidth="1"/>
    <col min="9510" max="9510" width="5.5" style="1" bestFit="1" customWidth="1"/>
    <col min="9511" max="9511" width="3.5" style="1" bestFit="1" customWidth="1"/>
    <col min="9512" max="9512" width="18.375" style="1" customWidth="1"/>
    <col min="9513" max="9730" width="10.125" style="1"/>
    <col min="9731" max="9731" width="4.75" style="1" customWidth="1"/>
    <col min="9732" max="9732" width="7.125" style="1" customWidth="1"/>
    <col min="9733" max="9733" width="32" style="1" customWidth="1"/>
    <col min="9734" max="9734" width="7.5" style="1" customWidth="1"/>
    <col min="9735" max="9751" width="5.5" style="1" customWidth="1"/>
    <col min="9752" max="9752" width="12" style="1" customWidth="1"/>
    <col min="9753" max="9753" width="12.25" style="1" customWidth="1"/>
    <col min="9754" max="9754" width="5.5" style="1" customWidth="1"/>
    <col min="9755" max="9755" width="6.25" style="1" customWidth="1"/>
    <col min="9756" max="9756" width="28.25" style="1" customWidth="1"/>
    <col min="9757" max="9757" width="12.375" style="1" customWidth="1"/>
    <col min="9758" max="9758" width="12.5" style="1" customWidth="1"/>
    <col min="9759" max="9759" width="3.5" style="1" bestFit="1" customWidth="1"/>
    <col min="9760" max="9760" width="12.375" style="1" customWidth="1"/>
    <col min="9761" max="9761" width="12.5" style="1" customWidth="1"/>
    <col min="9762" max="9762" width="5.5" style="1" bestFit="1" customWidth="1"/>
    <col min="9763" max="9763" width="3.5" style="1" bestFit="1" customWidth="1"/>
    <col min="9764" max="9764" width="5.5" style="1" bestFit="1" customWidth="1"/>
    <col min="9765" max="9765" width="3.5" style="1" bestFit="1" customWidth="1"/>
    <col min="9766" max="9766" width="5.5" style="1" bestFit="1" customWidth="1"/>
    <col min="9767" max="9767" width="3.5" style="1" bestFit="1" customWidth="1"/>
    <col min="9768" max="9768" width="18.375" style="1" customWidth="1"/>
    <col min="9769" max="9986" width="10.125" style="1"/>
    <col min="9987" max="9987" width="4.75" style="1" customWidth="1"/>
    <col min="9988" max="9988" width="7.125" style="1" customWidth="1"/>
    <col min="9989" max="9989" width="32" style="1" customWidth="1"/>
    <col min="9990" max="9990" width="7.5" style="1" customWidth="1"/>
    <col min="9991" max="10007" width="5.5" style="1" customWidth="1"/>
    <col min="10008" max="10008" width="12" style="1" customWidth="1"/>
    <col min="10009" max="10009" width="12.25" style="1" customWidth="1"/>
    <col min="10010" max="10010" width="5.5" style="1" customWidth="1"/>
    <col min="10011" max="10011" width="6.25" style="1" customWidth="1"/>
    <col min="10012" max="10012" width="28.25" style="1" customWidth="1"/>
    <col min="10013" max="10013" width="12.375" style="1" customWidth="1"/>
    <col min="10014" max="10014" width="12.5" style="1" customWidth="1"/>
    <col min="10015" max="10015" width="3.5" style="1" bestFit="1" customWidth="1"/>
    <col min="10016" max="10016" width="12.375" style="1" customWidth="1"/>
    <col min="10017" max="10017" width="12.5" style="1" customWidth="1"/>
    <col min="10018" max="10018" width="5.5" style="1" bestFit="1" customWidth="1"/>
    <col min="10019" max="10019" width="3.5" style="1" bestFit="1" customWidth="1"/>
    <col min="10020" max="10020" width="5.5" style="1" bestFit="1" customWidth="1"/>
    <col min="10021" max="10021" width="3.5" style="1" bestFit="1" customWidth="1"/>
    <col min="10022" max="10022" width="5.5" style="1" bestFit="1" customWidth="1"/>
    <col min="10023" max="10023" width="3.5" style="1" bestFit="1" customWidth="1"/>
    <col min="10024" max="10024" width="18.375" style="1" customWidth="1"/>
    <col min="10025" max="10242" width="10.125" style="1"/>
    <col min="10243" max="10243" width="4.75" style="1" customWidth="1"/>
    <col min="10244" max="10244" width="7.125" style="1" customWidth="1"/>
    <col min="10245" max="10245" width="32" style="1" customWidth="1"/>
    <col min="10246" max="10246" width="7.5" style="1" customWidth="1"/>
    <col min="10247" max="10263" width="5.5" style="1" customWidth="1"/>
    <col min="10264" max="10264" width="12" style="1" customWidth="1"/>
    <col min="10265" max="10265" width="12.25" style="1" customWidth="1"/>
    <col min="10266" max="10266" width="5.5" style="1" customWidth="1"/>
    <col min="10267" max="10267" width="6.25" style="1" customWidth="1"/>
    <col min="10268" max="10268" width="28.25" style="1" customWidth="1"/>
    <col min="10269" max="10269" width="12.375" style="1" customWidth="1"/>
    <col min="10270" max="10270" width="12.5" style="1" customWidth="1"/>
    <col min="10271" max="10271" width="3.5" style="1" bestFit="1" customWidth="1"/>
    <col min="10272" max="10272" width="12.375" style="1" customWidth="1"/>
    <col min="10273" max="10273" width="12.5" style="1" customWidth="1"/>
    <col min="10274" max="10274" width="5.5" style="1" bestFit="1" customWidth="1"/>
    <col min="10275" max="10275" width="3.5" style="1" bestFit="1" customWidth="1"/>
    <col min="10276" max="10276" width="5.5" style="1" bestFit="1" customWidth="1"/>
    <col min="10277" max="10277" width="3.5" style="1" bestFit="1" customWidth="1"/>
    <col min="10278" max="10278" width="5.5" style="1" bestFit="1" customWidth="1"/>
    <col min="10279" max="10279" width="3.5" style="1" bestFit="1" customWidth="1"/>
    <col min="10280" max="10280" width="18.375" style="1" customWidth="1"/>
    <col min="10281" max="10498" width="10.125" style="1"/>
    <col min="10499" max="10499" width="4.75" style="1" customWidth="1"/>
    <col min="10500" max="10500" width="7.125" style="1" customWidth="1"/>
    <col min="10501" max="10501" width="32" style="1" customWidth="1"/>
    <col min="10502" max="10502" width="7.5" style="1" customWidth="1"/>
    <col min="10503" max="10519" width="5.5" style="1" customWidth="1"/>
    <col min="10520" max="10520" width="12" style="1" customWidth="1"/>
    <col min="10521" max="10521" width="12.25" style="1" customWidth="1"/>
    <col min="10522" max="10522" width="5.5" style="1" customWidth="1"/>
    <col min="10523" max="10523" width="6.25" style="1" customWidth="1"/>
    <col min="10524" max="10524" width="28.25" style="1" customWidth="1"/>
    <col min="10525" max="10525" width="12.375" style="1" customWidth="1"/>
    <col min="10526" max="10526" width="12.5" style="1" customWidth="1"/>
    <col min="10527" max="10527" width="3.5" style="1" bestFit="1" customWidth="1"/>
    <col min="10528" max="10528" width="12.375" style="1" customWidth="1"/>
    <col min="10529" max="10529" width="12.5" style="1" customWidth="1"/>
    <col min="10530" max="10530" width="5.5" style="1" bestFit="1" customWidth="1"/>
    <col min="10531" max="10531" width="3.5" style="1" bestFit="1" customWidth="1"/>
    <col min="10532" max="10532" width="5.5" style="1" bestFit="1" customWidth="1"/>
    <col min="10533" max="10533" width="3.5" style="1" bestFit="1" customWidth="1"/>
    <col min="10534" max="10534" width="5.5" style="1" bestFit="1" customWidth="1"/>
    <col min="10535" max="10535" width="3.5" style="1" bestFit="1" customWidth="1"/>
    <col min="10536" max="10536" width="18.375" style="1" customWidth="1"/>
    <col min="10537" max="10754" width="10.125" style="1"/>
    <col min="10755" max="10755" width="4.75" style="1" customWidth="1"/>
    <col min="10756" max="10756" width="7.125" style="1" customWidth="1"/>
    <col min="10757" max="10757" width="32" style="1" customWidth="1"/>
    <col min="10758" max="10758" width="7.5" style="1" customWidth="1"/>
    <col min="10759" max="10775" width="5.5" style="1" customWidth="1"/>
    <col min="10776" max="10776" width="12" style="1" customWidth="1"/>
    <col min="10777" max="10777" width="12.25" style="1" customWidth="1"/>
    <col min="10778" max="10778" width="5.5" style="1" customWidth="1"/>
    <col min="10779" max="10779" width="6.25" style="1" customWidth="1"/>
    <col min="10780" max="10780" width="28.25" style="1" customWidth="1"/>
    <col min="10781" max="10781" width="12.375" style="1" customWidth="1"/>
    <col min="10782" max="10782" width="12.5" style="1" customWidth="1"/>
    <col min="10783" max="10783" width="3.5" style="1" bestFit="1" customWidth="1"/>
    <col min="10784" max="10784" width="12.375" style="1" customWidth="1"/>
    <col min="10785" max="10785" width="12.5" style="1" customWidth="1"/>
    <col min="10786" max="10786" width="5.5" style="1" bestFit="1" customWidth="1"/>
    <col min="10787" max="10787" width="3.5" style="1" bestFit="1" customWidth="1"/>
    <col min="10788" max="10788" width="5.5" style="1" bestFit="1" customWidth="1"/>
    <col min="10789" max="10789" width="3.5" style="1" bestFit="1" customWidth="1"/>
    <col min="10790" max="10790" width="5.5" style="1" bestFit="1" customWidth="1"/>
    <col min="10791" max="10791" width="3.5" style="1" bestFit="1" customWidth="1"/>
    <col min="10792" max="10792" width="18.375" style="1" customWidth="1"/>
    <col min="10793" max="11010" width="10.125" style="1"/>
    <col min="11011" max="11011" width="4.75" style="1" customWidth="1"/>
    <col min="11012" max="11012" width="7.125" style="1" customWidth="1"/>
    <col min="11013" max="11013" width="32" style="1" customWidth="1"/>
    <col min="11014" max="11014" width="7.5" style="1" customWidth="1"/>
    <col min="11015" max="11031" width="5.5" style="1" customWidth="1"/>
    <col min="11032" max="11032" width="12" style="1" customWidth="1"/>
    <col min="11033" max="11033" width="12.25" style="1" customWidth="1"/>
    <col min="11034" max="11034" width="5.5" style="1" customWidth="1"/>
    <col min="11035" max="11035" width="6.25" style="1" customWidth="1"/>
    <col min="11036" max="11036" width="28.25" style="1" customWidth="1"/>
    <col min="11037" max="11037" width="12.375" style="1" customWidth="1"/>
    <col min="11038" max="11038" width="12.5" style="1" customWidth="1"/>
    <col min="11039" max="11039" width="3.5" style="1" bestFit="1" customWidth="1"/>
    <col min="11040" max="11040" width="12.375" style="1" customWidth="1"/>
    <col min="11041" max="11041" width="12.5" style="1" customWidth="1"/>
    <col min="11042" max="11042" width="5.5" style="1" bestFit="1" customWidth="1"/>
    <col min="11043" max="11043" width="3.5" style="1" bestFit="1" customWidth="1"/>
    <col min="11044" max="11044" width="5.5" style="1" bestFit="1" customWidth="1"/>
    <col min="11045" max="11045" width="3.5" style="1" bestFit="1" customWidth="1"/>
    <col min="11046" max="11046" width="5.5" style="1" bestFit="1" customWidth="1"/>
    <col min="11047" max="11047" width="3.5" style="1" bestFit="1" customWidth="1"/>
    <col min="11048" max="11048" width="18.375" style="1" customWidth="1"/>
    <col min="11049" max="11266" width="10.125" style="1"/>
    <col min="11267" max="11267" width="4.75" style="1" customWidth="1"/>
    <col min="11268" max="11268" width="7.125" style="1" customWidth="1"/>
    <col min="11269" max="11269" width="32" style="1" customWidth="1"/>
    <col min="11270" max="11270" width="7.5" style="1" customWidth="1"/>
    <col min="11271" max="11287" width="5.5" style="1" customWidth="1"/>
    <col min="11288" max="11288" width="12" style="1" customWidth="1"/>
    <col min="11289" max="11289" width="12.25" style="1" customWidth="1"/>
    <col min="11290" max="11290" width="5.5" style="1" customWidth="1"/>
    <col min="11291" max="11291" width="6.25" style="1" customWidth="1"/>
    <col min="11292" max="11292" width="28.25" style="1" customWidth="1"/>
    <col min="11293" max="11293" width="12.375" style="1" customWidth="1"/>
    <col min="11294" max="11294" width="12.5" style="1" customWidth="1"/>
    <col min="11295" max="11295" width="3.5" style="1" bestFit="1" customWidth="1"/>
    <col min="11296" max="11296" width="12.375" style="1" customWidth="1"/>
    <col min="11297" max="11297" width="12.5" style="1" customWidth="1"/>
    <col min="11298" max="11298" width="5.5" style="1" bestFit="1" customWidth="1"/>
    <col min="11299" max="11299" width="3.5" style="1" bestFit="1" customWidth="1"/>
    <col min="11300" max="11300" width="5.5" style="1" bestFit="1" customWidth="1"/>
    <col min="11301" max="11301" width="3.5" style="1" bestFit="1" customWidth="1"/>
    <col min="11302" max="11302" width="5.5" style="1" bestFit="1" customWidth="1"/>
    <col min="11303" max="11303" width="3.5" style="1" bestFit="1" customWidth="1"/>
    <col min="11304" max="11304" width="18.375" style="1" customWidth="1"/>
    <col min="11305" max="11522" width="10.125" style="1"/>
    <col min="11523" max="11523" width="4.75" style="1" customWidth="1"/>
    <col min="11524" max="11524" width="7.125" style="1" customWidth="1"/>
    <col min="11525" max="11525" width="32" style="1" customWidth="1"/>
    <col min="11526" max="11526" width="7.5" style="1" customWidth="1"/>
    <col min="11527" max="11543" width="5.5" style="1" customWidth="1"/>
    <col min="11544" max="11544" width="12" style="1" customWidth="1"/>
    <col min="11545" max="11545" width="12.25" style="1" customWidth="1"/>
    <col min="11546" max="11546" width="5.5" style="1" customWidth="1"/>
    <col min="11547" max="11547" width="6.25" style="1" customWidth="1"/>
    <col min="11548" max="11548" width="28.25" style="1" customWidth="1"/>
    <col min="11549" max="11549" width="12.375" style="1" customWidth="1"/>
    <col min="11550" max="11550" width="12.5" style="1" customWidth="1"/>
    <col min="11551" max="11551" width="3.5" style="1" bestFit="1" customWidth="1"/>
    <col min="11552" max="11552" width="12.375" style="1" customWidth="1"/>
    <col min="11553" max="11553" width="12.5" style="1" customWidth="1"/>
    <col min="11554" max="11554" width="5.5" style="1" bestFit="1" customWidth="1"/>
    <col min="11555" max="11555" width="3.5" style="1" bestFit="1" customWidth="1"/>
    <col min="11556" max="11556" width="5.5" style="1" bestFit="1" customWidth="1"/>
    <col min="11557" max="11557" width="3.5" style="1" bestFit="1" customWidth="1"/>
    <col min="11558" max="11558" width="5.5" style="1" bestFit="1" customWidth="1"/>
    <col min="11559" max="11559" width="3.5" style="1" bestFit="1" customWidth="1"/>
    <col min="11560" max="11560" width="18.375" style="1" customWidth="1"/>
    <col min="11561" max="11778" width="10.125" style="1"/>
    <col min="11779" max="11779" width="4.75" style="1" customWidth="1"/>
    <col min="11780" max="11780" width="7.125" style="1" customWidth="1"/>
    <col min="11781" max="11781" width="32" style="1" customWidth="1"/>
    <col min="11782" max="11782" width="7.5" style="1" customWidth="1"/>
    <col min="11783" max="11799" width="5.5" style="1" customWidth="1"/>
    <col min="11800" max="11800" width="12" style="1" customWidth="1"/>
    <col min="11801" max="11801" width="12.25" style="1" customWidth="1"/>
    <col min="11802" max="11802" width="5.5" style="1" customWidth="1"/>
    <col min="11803" max="11803" width="6.25" style="1" customWidth="1"/>
    <col min="11804" max="11804" width="28.25" style="1" customWidth="1"/>
    <col min="11805" max="11805" width="12.375" style="1" customWidth="1"/>
    <col min="11806" max="11806" width="12.5" style="1" customWidth="1"/>
    <col min="11807" max="11807" width="3.5" style="1" bestFit="1" customWidth="1"/>
    <col min="11808" max="11808" width="12.375" style="1" customWidth="1"/>
    <col min="11809" max="11809" width="12.5" style="1" customWidth="1"/>
    <col min="11810" max="11810" width="5.5" style="1" bestFit="1" customWidth="1"/>
    <col min="11811" max="11811" width="3.5" style="1" bestFit="1" customWidth="1"/>
    <col min="11812" max="11812" width="5.5" style="1" bestFit="1" customWidth="1"/>
    <col min="11813" max="11813" width="3.5" style="1" bestFit="1" customWidth="1"/>
    <col min="11814" max="11814" width="5.5" style="1" bestFit="1" customWidth="1"/>
    <col min="11815" max="11815" width="3.5" style="1" bestFit="1" customWidth="1"/>
    <col min="11816" max="11816" width="18.375" style="1" customWidth="1"/>
    <col min="11817" max="12034" width="10.125" style="1"/>
    <col min="12035" max="12035" width="4.75" style="1" customWidth="1"/>
    <col min="12036" max="12036" width="7.125" style="1" customWidth="1"/>
    <col min="12037" max="12037" width="32" style="1" customWidth="1"/>
    <col min="12038" max="12038" width="7.5" style="1" customWidth="1"/>
    <col min="12039" max="12055" width="5.5" style="1" customWidth="1"/>
    <col min="12056" max="12056" width="12" style="1" customWidth="1"/>
    <col min="12057" max="12057" width="12.25" style="1" customWidth="1"/>
    <col min="12058" max="12058" width="5.5" style="1" customWidth="1"/>
    <col min="12059" max="12059" width="6.25" style="1" customWidth="1"/>
    <col min="12060" max="12060" width="28.25" style="1" customWidth="1"/>
    <col min="12061" max="12061" width="12.375" style="1" customWidth="1"/>
    <col min="12062" max="12062" width="12.5" style="1" customWidth="1"/>
    <col min="12063" max="12063" width="3.5" style="1" bestFit="1" customWidth="1"/>
    <col min="12064" max="12064" width="12.375" style="1" customWidth="1"/>
    <col min="12065" max="12065" width="12.5" style="1" customWidth="1"/>
    <col min="12066" max="12066" width="5.5" style="1" bestFit="1" customWidth="1"/>
    <col min="12067" max="12067" width="3.5" style="1" bestFit="1" customWidth="1"/>
    <col min="12068" max="12068" width="5.5" style="1" bestFit="1" customWidth="1"/>
    <col min="12069" max="12069" width="3.5" style="1" bestFit="1" customWidth="1"/>
    <col min="12070" max="12070" width="5.5" style="1" bestFit="1" customWidth="1"/>
    <col min="12071" max="12071" width="3.5" style="1" bestFit="1" customWidth="1"/>
    <col min="12072" max="12072" width="18.375" style="1" customWidth="1"/>
    <col min="12073" max="12290" width="10.125" style="1"/>
    <col min="12291" max="12291" width="4.75" style="1" customWidth="1"/>
    <col min="12292" max="12292" width="7.125" style="1" customWidth="1"/>
    <col min="12293" max="12293" width="32" style="1" customWidth="1"/>
    <col min="12294" max="12294" width="7.5" style="1" customWidth="1"/>
    <col min="12295" max="12311" width="5.5" style="1" customWidth="1"/>
    <col min="12312" max="12312" width="12" style="1" customWidth="1"/>
    <col min="12313" max="12313" width="12.25" style="1" customWidth="1"/>
    <col min="12314" max="12314" width="5.5" style="1" customWidth="1"/>
    <col min="12315" max="12315" width="6.25" style="1" customWidth="1"/>
    <col min="12316" max="12316" width="28.25" style="1" customWidth="1"/>
    <col min="12317" max="12317" width="12.375" style="1" customWidth="1"/>
    <col min="12318" max="12318" width="12.5" style="1" customWidth="1"/>
    <col min="12319" max="12319" width="3.5" style="1" bestFit="1" customWidth="1"/>
    <col min="12320" max="12320" width="12.375" style="1" customWidth="1"/>
    <col min="12321" max="12321" width="12.5" style="1" customWidth="1"/>
    <col min="12322" max="12322" width="5.5" style="1" bestFit="1" customWidth="1"/>
    <col min="12323" max="12323" width="3.5" style="1" bestFit="1" customWidth="1"/>
    <col min="12324" max="12324" width="5.5" style="1" bestFit="1" customWidth="1"/>
    <col min="12325" max="12325" width="3.5" style="1" bestFit="1" customWidth="1"/>
    <col min="12326" max="12326" width="5.5" style="1" bestFit="1" customWidth="1"/>
    <col min="12327" max="12327" width="3.5" style="1" bestFit="1" customWidth="1"/>
    <col min="12328" max="12328" width="18.375" style="1" customWidth="1"/>
    <col min="12329" max="12546" width="10.125" style="1"/>
    <col min="12547" max="12547" width="4.75" style="1" customWidth="1"/>
    <col min="12548" max="12548" width="7.125" style="1" customWidth="1"/>
    <col min="12549" max="12549" width="32" style="1" customWidth="1"/>
    <col min="12550" max="12550" width="7.5" style="1" customWidth="1"/>
    <col min="12551" max="12567" width="5.5" style="1" customWidth="1"/>
    <col min="12568" max="12568" width="12" style="1" customWidth="1"/>
    <col min="12569" max="12569" width="12.25" style="1" customWidth="1"/>
    <col min="12570" max="12570" width="5.5" style="1" customWidth="1"/>
    <col min="12571" max="12571" width="6.25" style="1" customWidth="1"/>
    <col min="12572" max="12572" width="28.25" style="1" customWidth="1"/>
    <col min="12573" max="12573" width="12.375" style="1" customWidth="1"/>
    <col min="12574" max="12574" width="12.5" style="1" customWidth="1"/>
    <col min="12575" max="12575" width="3.5" style="1" bestFit="1" customWidth="1"/>
    <col min="12576" max="12576" width="12.375" style="1" customWidth="1"/>
    <col min="12577" max="12577" width="12.5" style="1" customWidth="1"/>
    <col min="12578" max="12578" width="5.5" style="1" bestFit="1" customWidth="1"/>
    <col min="12579" max="12579" width="3.5" style="1" bestFit="1" customWidth="1"/>
    <col min="12580" max="12580" width="5.5" style="1" bestFit="1" customWidth="1"/>
    <col min="12581" max="12581" width="3.5" style="1" bestFit="1" customWidth="1"/>
    <col min="12582" max="12582" width="5.5" style="1" bestFit="1" customWidth="1"/>
    <col min="12583" max="12583" width="3.5" style="1" bestFit="1" customWidth="1"/>
    <col min="12584" max="12584" width="18.375" style="1" customWidth="1"/>
    <col min="12585" max="12802" width="10.125" style="1"/>
    <col min="12803" max="12803" width="4.75" style="1" customWidth="1"/>
    <col min="12804" max="12804" width="7.125" style="1" customWidth="1"/>
    <col min="12805" max="12805" width="32" style="1" customWidth="1"/>
    <col min="12806" max="12806" width="7.5" style="1" customWidth="1"/>
    <col min="12807" max="12823" width="5.5" style="1" customWidth="1"/>
    <col min="12824" max="12824" width="12" style="1" customWidth="1"/>
    <col min="12825" max="12825" width="12.25" style="1" customWidth="1"/>
    <col min="12826" max="12826" width="5.5" style="1" customWidth="1"/>
    <col min="12827" max="12827" width="6.25" style="1" customWidth="1"/>
    <col min="12828" max="12828" width="28.25" style="1" customWidth="1"/>
    <col min="12829" max="12829" width="12.375" style="1" customWidth="1"/>
    <col min="12830" max="12830" width="12.5" style="1" customWidth="1"/>
    <col min="12831" max="12831" width="3.5" style="1" bestFit="1" customWidth="1"/>
    <col min="12832" max="12832" width="12.375" style="1" customWidth="1"/>
    <col min="12833" max="12833" width="12.5" style="1" customWidth="1"/>
    <col min="12834" max="12834" width="5.5" style="1" bestFit="1" customWidth="1"/>
    <col min="12835" max="12835" width="3.5" style="1" bestFit="1" customWidth="1"/>
    <col min="12836" max="12836" width="5.5" style="1" bestFit="1" customWidth="1"/>
    <col min="12837" max="12837" width="3.5" style="1" bestFit="1" customWidth="1"/>
    <col min="12838" max="12838" width="5.5" style="1" bestFit="1" customWidth="1"/>
    <col min="12839" max="12839" width="3.5" style="1" bestFit="1" customWidth="1"/>
    <col min="12840" max="12840" width="18.375" style="1" customWidth="1"/>
    <col min="12841" max="13058" width="10.125" style="1"/>
    <col min="13059" max="13059" width="4.75" style="1" customWidth="1"/>
    <col min="13060" max="13060" width="7.125" style="1" customWidth="1"/>
    <col min="13061" max="13061" width="32" style="1" customWidth="1"/>
    <col min="13062" max="13062" width="7.5" style="1" customWidth="1"/>
    <col min="13063" max="13079" width="5.5" style="1" customWidth="1"/>
    <col min="13080" max="13080" width="12" style="1" customWidth="1"/>
    <col min="13081" max="13081" width="12.25" style="1" customWidth="1"/>
    <col min="13082" max="13082" width="5.5" style="1" customWidth="1"/>
    <col min="13083" max="13083" width="6.25" style="1" customWidth="1"/>
    <col min="13084" max="13084" width="28.25" style="1" customWidth="1"/>
    <col min="13085" max="13085" width="12.375" style="1" customWidth="1"/>
    <col min="13086" max="13086" width="12.5" style="1" customWidth="1"/>
    <col min="13087" max="13087" width="3.5" style="1" bestFit="1" customWidth="1"/>
    <col min="13088" max="13088" width="12.375" style="1" customWidth="1"/>
    <col min="13089" max="13089" width="12.5" style="1" customWidth="1"/>
    <col min="13090" max="13090" width="5.5" style="1" bestFit="1" customWidth="1"/>
    <col min="13091" max="13091" width="3.5" style="1" bestFit="1" customWidth="1"/>
    <col min="13092" max="13092" width="5.5" style="1" bestFit="1" customWidth="1"/>
    <col min="13093" max="13093" width="3.5" style="1" bestFit="1" customWidth="1"/>
    <col min="13094" max="13094" width="5.5" style="1" bestFit="1" customWidth="1"/>
    <col min="13095" max="13095" width="3.5" style="1" bestFit="1" customWidth="1"/>
    <col min="13096" max="13096" width="18.375" style="1" customWidth="1"/>
    <col min="13097" max="13314" width="10.125" style="1"/>
    <col min="13315" max="13315" width="4.75" style="1" customWidth="1"/>
    <col min="13316" max="13316" width="7.125" style="1" customWidth="1"/>
    <col min="13317" max="13317" width="32" style="1" customWidth="1"/>
    <col min="13318" max="13318" width="7.5" style="1" customWidth="1"/>
    <col min="13319" max="13335" width="5.5" style="1" customWidth="1"/>
    <col min="13336" max="13336" width="12" style="1" customWidth="1"/>
    <col min="13337" max="13337" width="12.25" style="1" customWidth="1"/>
    <col min="13338" max="13338" width="5.5" style="1" customWidth="1"/>
    <col min="13339" max="13339" width="6.25" style="1" customWidth="1"/>
    <col min="13340" max="13340" width="28.25" style="1" customWidth="1"/>
    <col min="13341" max="13341" width="12.375" style="1" customWidth="1"/>
    <col min="13342" max="13342" width="12.5" style="1" customWidth="1"/>
    <col min="13343" max="13343" width="3.5" style="1" bestFit="1" customWidth="1"/>
    <col min="13344" max="13344" width="12.375" style="1" customWidth="1"/>
    <col min="13345" max="13345" width="12.5" style="1" customWidth="1"/>
    <col min="13346" max="13346" width="5.5" style="1" bestFit="1" customWidth="1"/>
    <col min="13347" max="13347" width="3.5" style="1" bestFit="1" customWidth="1"/>
    <col min="13348" max="13348" width="5.5" style="1" bestFit="1" customWidth="1"/>
    <col min="13349" max="13349" width="3.5" style="1" bestFit="1" customWidth="1"/>
    <col min="13350" max="13350" width="5.5" style="1" bestFit="1" customWidth="1"/>
    <col min="13351" max="13351" width="3.5" style="1" bestFit="1" customWidth="1"/>
    <col min="13352" max="13352" width="18.375" style="1" customWidth="1"/>
    <col min="13353" max="13570" width="10.125" style="1"/>
    <col min="13571" max="13571" width="4.75" style="1" customWidth="1"/>
    <col min="13572" max="13572" width="7.125" style="1" customWidth="1"/>
    <col min="13573" max="13573" width="32" style="1" customWidth="1"/>
    <col min="13574" max="13574" width="7.5" style="1" customWidth="1"/>
    <col min="13575" max="13591" width="5.5" style="1" customWidth="1"/>
    <col min="13592" max="13592" width="12" style="1" customWidth="1"/>
    <col min="13593" max="13593" width="12.25" style="1" customWidth="1"/>
    <col min="13594" max="13594" width="5.5" style="1" customWidth="1"/>
    <col min="13595" max="13595" width="6.25" style="1" customWidth="1"/>
    <col min="13596" max="13596" width="28.25" style="1" customWidth="1"/>
    <col min="13597" max="13597" width="12.375" style="1" customWidth="1"/>
    <col min="13598" max="13598" width="12.5" style="1" customWidth="1"/>
    <col min="13599" max="13599" width="3.5" style="1" bestFit="1" customWidth="1"/>
    <col min="13600" max="13600" width="12.375" style="1" customWidth="1"/>
    <col min="13601" max="13601" width="12.5" style="1" customWidth="1"/>
    <col min="13602" max="13602" width="5.5" style="1" bestFit="1" customWidth="1"/>
    <col min="13603" max="13603" width="3.5" style="1" bestFit="1" customWidth="1"/>
    <col min="13604" max="13604" width="5.5" style="1" bestFit="1" customWidth="1"/>
    <col min="13605" max="13605" width="3.5" style="1" bestFit="1" customWidth="1"/>
    <col min="13606" max="13606" width="5.5" style="1" bestFit="1" customWidth="1"/>
    <col min="13607" max="13607" width="3.5" style="1" bestFit="1" customWidth="1"/>
    <col min="13608" max="13608" width="18.375" style="1" customWidth="1"/>
    <col min="13609" max="13826" width="10.125" style="1"/>
    <col min="13827" max="13827" width="4.75" style="1" customWidth="1"/>
    <col min="13828" max="13828" width="7.125" style="1" customWidth="1"/>
    <col min="13829" max="13829" width="32" style="1" customWidth="1"/>
    <col min="13830" max="13830" width="7.5" style="1" customWidth="1"/>
    <col min="13831" max="13847" width="5.5" style="1" customWidth="1"/>
    <col min="13848" max="13848" width="12" style="1" customWidth="1"/>
    <col min="13849" max="13849" width="12.25" style="1" customWidth="1"/>
    <col min="13850" max="13850" width="5.5" style="1" customWidth="1"/>
    <col min="13851" max="13851" width="6.25" style="1" customWidth="1"/>
    <col min="13852" max="13852" width="28.25" style="1" customWidth="1"/>
    <col min="13853" max="13853" width="12.375" style="1" customWidth="1"/>
    <col min="13854" max="13854" width="12.5" style="1" customWidth="1"/>
    <col min="13855" max="13855" width="3.5" style="1" bestFit="1" customWidth="1"/>
    <col min="13856" max="13856" width="12.375" style="1" customWidth="1"/>
    <col min="13857" max="13857" width="12.5" style="1" customWidth="1"/>
    <col min="13858" max="13858" width="5.5" style="1" bestFit="1" customWidth="1"/>
    <col min="13859" max="13859" width="3.5" style="1" bestFit="1" customWidth="1"/>
    <col min="13860" max="13860" width="5.5" style="1" bestFit="1" customWidth="1"/>
    <col min="13861" max="13861" width="3.5" style="1" bestFit="1" customWidth="1"/>
    <col min="13862" max="13862" width="5.5" style="1" bestFit="1" customWidth="1"/>
    <col min="13863" max="13863" width="3.5" style="1" bestFit="1" customWidth="1"/>
    <col min="13864" max="13864" width="18.375" style="1" customWidth="1"/>
    <col min="13865" max="14082" width="10.125" style="1"/>
    <col min="14083" max="14083" width="4.75" style="1" customWidth="1"/>
    <col min="14084" max="14084" width="7.125" style="1" customWidth="1"/>
    <col min="14085" max="14085" width="32" style="1" customWidth="1"/>
    <col min="14086" max="14086" width="7.5" style="1" customWidth="1"/>
    <col min="14087" max="14103" width="5.5" style="1" customWidth="1"/>
    <col min="14104" max="14104" width="12" style="1" customWidth="1"/>
    <col min="14105" max="14105" width="12.25" style="1" customWidth="1"/>
    <col min="14106" max="14106" width="5.5" style="1" customWidth="1"/>
    <col min="14107" max="14107" width="6.25" style="1" customWidth="1"/>
    <col min="14108" max="14108" width="28.25" style="1" customWidth="1"/>
    <col min="14109" max="14109" width="12.375" style="1" customWidth="1"/>
    <col min="14110" max="14110" width="12.5" style="1" customWidth="1"/>
    <col min="14111" max="14111" width="3.5" style="1" bestFit="1" customWidth="1"/>
    <col min="14112" max="14112" width="12.375" style="1" customWidth="1"/>
    <col min="14113" max="14113" width="12.5" style="1" customWidth="1"/>
    <col min="14114" max="14114" width="5.5" style="1" bestFit="1" customWidth="1"/>
    <col min="14115" max="14115" width="3.5" style="1" bestFit="1" customWidth="1"/>
    <col min="14116" max="14116" width="5.5" style="1" bestFit="1" customWidth="1"/>
    <col min="14117" max="14117" width="3.5" style="1" bestFit="1" customWidth="1"/>
    <col min="14118" max="14118" width="5.5" style="1" bestFit="1" customWidth="1"/>
    <col min="14119" max="14119" width="3.5" style="1" bestFit="1" customWidth="1"/>
    <col min="14120" max="14120" width="18.375" style="1" customWidth="1"/>
    <col min="14121" max="14338" width="10.125" style="1"/>
    <col min="14339" max="14339" width="4.75" style="1" customWidth="1"/>
    <col min="14340" max="14340" width="7.125" style="1" customWidth="1"/>
    <col min="14341" max="14341" width="32" style="1" customWidth="1"/>
    <col min="14342" max="14342" width="7.5" style="1" customWidth="1"/>
    <col min="14343" max="14359" width="5.5" style="1" customWidth="1"/>
    <col min="14360" max="14360" width="12" style="1" customWidth="1"/>
    <col min="14361" max="14361" width="12.25" style="1" customWidth="1"/>
    <col min="14362" max="14362" width="5.5" style="1" customWidth="1"/>
    <col min="14363" max="14363" width="6.25" style="1" customWidth="1"/>
    <col min="14364" max="14364" width="28.25" style="1" customWidth="1"/>
    <col min="14365" max="14365" width="12.375" style="1" customWidth="1"/>
    <col min="14366" max="14366" width="12.5" style="1" customWidth="1"/>
    <col min="14367" max="14367" width="3.5" style="1" bestFit="1" customWidth="1"/>
    <col min="14368" max="14368" width="12.375" style="1" customWidth="1"/>
    <col min="14369" max="14369" width="12.5" style="1" customWidth="1"/>
    <col min="14370" max="14370" width="5.5" style="1" bestFit="1" customWidth="1"/>
    <col min="14371" max="14371" width="3.5" style="1" bestFit="1" customWidth="1"/>
    <col min="14372" max="14372" width="5.5" style="1" bestFit="1" customWidth="1"/>
    <col min="14373" max="14373" width="3.5" style="1" bestFit="1" customWidth="1"/>
    <col min="14374" max="14374" width="5.5" style="1" bestFit="1" customWidth="1"/>
    <col min="14375" max="14375" width="3.5" style="1" bestFit="1" customWidth="1"/>
    <col min="14376" max="14376" width="18.375" style="1" customWidth="1"/>
    <col min="14377" max="14594" width="10.125" style="1"/>
    <col min="14595" max="14595" width="4.75" style="1" customWidth="1"/>
    <col min="14596" max="14596" width="7.125" style="1" customWidth="1"/>
    <col min="14597" max="14597" width="32" style="1" customWidth="1"/>
    <col min="14598" max="14598" width="7.5" style="1" customWidth="1"/>
    <col min="14599" max="14615" width="5.5" style="1" customWidth="1"/>
    <col min="14616" max="14616" width="12" style="1" customWidth="1"/>
    <col min="14617" max="14617" width="12.25" style="1" customWidth="1"/>
    <col min="14618" max="14618" width="5.5" style="1" customWidth="1"/>
    <col min="14619" max="14619" width="6.25" style="1" customWidth="1"/>
    <col min="14620" max="14620" width="28.25" style="1" customWidth="1"/>
    <col min="14621" max="14621" width="12.375" style="1" customWidth="1"/>
    <col min="14622" max="14622" width="12.5" style="1" customWidth="1"/>
    <col min="14623" max="14623" width="3.5" style="1" bestFit="1" customWidth="1"/>
    <col min="14624" max="14624" width="12.375" style="1" customWidth="1"/>
    <col min="14625" max="14625" width="12.5" style="1" customWidth="1"/>
    <col min="14626" max="14626" width="5.5" style="1" bestFit="1" customWidth="1"/>
    <col min="14627" max="14627" width="3.5" style="1" bestFit="1" customWidth="1"/>
    <col min="14628" max="14628" width="5.5" style="1" bestFit="1" customWidth="1"/>
    <col min="14629" max="14629" width="3.5" style="1" bestFit="1" customWidth="1"/>
    <col min="14630" max="14630" width="5.5" style="1" bestFit="1" customWidth="1"/>
    <col min="14631" max="14631" width="3.5" style="1" bestFit="1" customWidth="1"/>
    <col min="14632" max="14632" width="18.375" style="1" customWidth="1"/>
    <col min="14633" max="14850" width="10.125" style="1"/>
    <col min="14851" max="14851" width="4.75" style="1" customWidth="1"/>
    <col min="14852" max="14852" width="7.125" style="1" customWidth="1"/>
    <col min="14853" max="14853" width="32" style="1" customWidth="1"/>
    <col min="14854" max="14854" width="7.5" style="1" customWidth="1"/>
    <col min="14855" max="14871" width="5.5" style="1" customWidth="1"/>
    <col min="14872" max="14872" width="12" style="1" customWidth="1"/>
    <col min="14873" max="14873" width="12.25" style="1" customWidth="1"/>
    <col min="14874" max="14874" width="5.5" style="1" customWidth="1"/>
    <col min="14875" max="14875" width="6.25" style="1" customWidth="1"/>
    <col min="14876" max="14876" width="28.25" style="1" customWidth="1"/>
    <col min="14877" max="14877" width="12.375" style="1" customWidth="1"/>
    <col min="14878" max="14878" width="12.5" style="1" customWidth="1"/>
    <col min="14879" max="14879" width="3.5" style="1" bestFit="1" customWidth="1"/>
    <col min="14880" max="14880" width="12.375" style="1" customWidth="1"/>
    <col min="14881" max="14881" width="12.5" style="1" customWidth="1"/>
    <col min="14882" max="14882" width="5.5" style="1" bestFit="1" customWidth="1"/>
    <col min="14883" max="14883" width="3.5" style="1" bestFit="1" customWidth="1"/>
    <col min="14884" max="14884" width="5.5" style="1" bestFit="1" customWidth="1"/>
    <col min="14885" max="14885" width="3.5" style="1" bestFit="1" customWidth="1"/>
    <col min="14886" max="14886" width="5.5" style="1" bestFit="1" customWidth="1"/>
    <col min="14887" max="14887" width="3.5" style="1" bestFit="1" customWidth="1"/>
    <col min="14888" max="14888" width="18.375" style="1" customWidth="1"/>
    <col min="14889" max="15106" width="10.125" style="1"/>
    <col min="15107" max="15107" width="4.75" style="1" customWidth="1"/>
    <col min="15108" max="15108" width="7.125" style="1" customWidth="1"/>
    <col min="15109" max="15109" width="32" style="1" customWidth="1"/>
    <col min="15110" max="15110" width="7.5" style="1" customWidth="1"/>
    <col min="15111" max="15127" width="5.5" style="1" customWidth="1"/>
    <col min="15128" max="15128" width="12" style="1" customWidth="1"/>
    <col min="15129" max="15129" width="12.25" style="1" customWidth="1"/>
    <col min="15130" max="15130" width="5.5" style="1" customWidth="1"/>
    <col min="15131" max="15131" width="6.25" style="1" customWidth="1"/>
    <col min="15132" max="15132" width="28.25" style="1" customWidth="1"/>
    <col min="15133" max="15133" width="12.375" style="1" customWidth="1"/>
    <col min="15134" max="15134" width="12.5" style="1" customWidth="1"/>
    <col min="15135" max="15135" width="3.5" style="1" bestFit="1" customWidth="1"/>
    <col min="15136" max="15136" width="12.375" style="1" customWidth="1"/>
    <col min="15137" max="15137" width="12.5" style="1" customWidth="1"/>
    <col min="15138" max="15138" width="5.5" style="1" bestFit="1" customWidth="1"/>
    <col min="15139" max="15139" width="3.5" style="1" bestFit="1" customWidth="1"/>
    <col min="15140" max="15140" width="5.5" style="1" bestFit="1" customWidth="1"/>
    <col min="15141" max="15141" width="3.5" style="1" bestFit="1" customWidth="1"/>
    <col min="15142" max="15142" width="5.5" style="1" bestFit="1" customWidth="1"/>
    <col min="15143" max="15143" width="3.5" style="1" bestFit="1" customWidth="1"/>
    <col min="15144" max="15144" width="18.375" style="1" customWidth="1"/>
    <col min="15145" max="15362" width="10.125" style="1"/>
    <col min="15363" max="15363" width="4.75" style="1" customWidth="1"/>
    <col min="15364" max="15364" width="7.125" style="1" customWidth="1"/>
    <col min="15365" max="15365" width="32" style="1" customWidth="1"/>
    <col min="15366" max="15366" width="7.5" style="1" customWidth="1"/>
    <col min="15367" max="15383" width="5.5" style="1" customWidth="1"/>
    <col min="15384" max="15384" width="12" style="1" customWidth="1"/>
    <col min="15385" max="15385" width="12.25" style="1" customWidth="1"/>
    <col min="15386" max="15386" width="5.5" style="1" customWidth="1"/>
    <col min="15387" max="15387" width="6.25" style="1" customWidth="1"/>
    <col min="15388" max="15388" width="28.25" style="1" customWidth="1"/>
    <col min="15389" max="15389" width="12.375" style="1" customWidth="1"/>
    <col min="15390" max="15390" width="12.5" style="1" customWidth="1"/>
    <col min="15391" max="15391" width="3.5" style="1" bestFit="1" customWidth="1"/>
    <col min="15392" max="15392" width="12.375" style="1" customWidth="1"/>
    <col min="15393" max="15393" width="12.5" style="1" customWidth="1"/>
    <col min="15394" max="15394" width="5.5" style="1" bestFit="1" customWidth="1"/>
    <col min="15395" max="15395" width="3.5" style="1" bestFit="1" customWidth="1"/>
    <col min="15396" max="15396" width="5.5" style="1" bestFit="1" customWidth="1"/>
    <col min="15397" max="15397" width="3.5" style="1" bestFit="1" customWidth="1"/>
    <col min="15398" max="15398" width="5.5" style="1" bestFit="1" customWidth="1"/>
    <col min="15399" max="15399" width="3.5" style="1" bestFit="1" customWidth="1"/>
    <col min="15400" max="15400" width="18.375" style="1" customWidth="1"/>
    <col min="15401" max="15618" width="10.125" style="1"/>
    <col min="15619" max="15619" width="4.75" style="1" customWidth="1"/>
    <col min="15620" max="15620" width="7.125" style="1" customWidth="1"/>
    <col min="15621" max="15621" width="32" style="1" customWidth="1"/>
    <col min="15622" max="15622" width="7.5" style="1" customWidth="1"/>
    <col min="15623" max="15639" width="5.5" style="1" customWidth="1"/>
    <col min="15640" max="15640" width="12" style="1" customWidth="1"/>
    <col min="15641" max="15641" width="12.25" style="1" customWidth="1"/>
    <col min="15642" max="15642" width="5.5" style="1" customWidth="1"/>
    <col min="15643" max="15643" width="6.25" style="1" customWidth="1"/>
    <col min="15644" max="15644" width="28.25" style="1" customWidth="1"/>
    <col min="15645" max="15645" width="12.375" style="1" customWidth="1"/>
    <col min="15646" max="15646" width="12.5" style="1" customWidth="1"/>
    <col min="15647" max="15647" width="3.5" style="1" bestFit="1" customWidth="1"/>
    <col min="15648" max="15648" width="12.375" style="1" customWidth="1"/>
    <col min="15649" max="15649" width="12.5" style="1" customWidth="1"/>
    <col min="15650" max="15650" width="5.5" style="1" bestFit="1" customWidth="1"/>
    <col min="15651" max="15651" width="3.5" style="1" bestFit="1" customWidth="1"/>
    <col min="15652" max="15652" width="5.5" style="1" bestFit="1" customWidth="1"/>
    <col min="15653" max="15653" width="3.5" style="1" bestFit="1" customWidth="1"/>
    <col min="15654" max="15654" width="5.5" style="1" bestFit="1" customWidth="1"/>
    <col min="15655" max="15655" width="3.5" style="1" bestFit="1" customWidth="1"/>
    <col min="15656" max="15656" width="18.375" style="1" customWidth="1"/>
    <col min="15657" max="15874" width="10.125" style="1"/>
    <col min="15875" max="15875" width="4.75" style="1" customWidth="1"/>
    <col min="15876" max="15876" width="7.125" style="1" customWidth="1"/>
    <col min="15877" max="15877" width="32" style="1" customWidth="1"/>
    <col min="15878" max="15878" width="7.5" style="1" customWidth="1"/>
    <col min="15879" max="15895" width="5.5" style="1" customWidth="1"/>
    <col min="15896" max="15896" width="12" style="1" customWidth="1"/>
    <col min="15897" max="15897" width="12.25" style="1" customWidth="1"/>
    <col min="15898" max="15898" width="5.5" style="1" customWidth="1"/>
    <col min="15899" max="15899" width="6.25" style="1" customWidth="1"/>
    <col min="15900" max="15900" width="28.25" style="1" customWidth="1"/>
    <col min="15901" max="15901" width="12.375" style="1" customWidth="1"/>
    <col min="15902" max="15902" width="12.5" style="1" customWidth="1"/>
    <col min="15903" max="15903" width="3.5" style="1" bestFit="1" customWidth="1"/>
    <col min="15904" max="15904" width="12.375" style="1" customWidth="1"/>
    <col min="15905" max="15905" width="12.5" style="1" customWidth="1"/>
    <col min="15906" max="15906" width="5.5" style="1" bestFit="1" customWidth="1"/>
    <col min="15907" max="15907" width="3.5" style="1" bestFit="1" customWidth="1"/>
    <col min="15908" max="15908" width="5.5" style="1" bestFit="1" customWidth="1"/>
    <col min="15909" max="15909" width="3.5" style="1" bestFit="1" customWidth="1"/>
    <col min="15910" max="15910" width="5.5" style="1" bestFit="1" customWidth="1"/>
    <col min="15911" max="15911" width="3.5" style="1" bestFit="1" customWidth="1"/>
    <col min="15912" max="15912" width="18.375" style="1" customWidth="1"/>
    <col min="15913" max="16130" width="10.125" style="1"/>
    <col min="16131" max="16131" width="4.75" style="1" customWidth="1"/>
    <col min="16132" max="16132" width="7.125" style="1" customWidth="1"/>
    <col min="16133" max="16133" width="32" style="1" customWidth="1"/>
    <col min="16134" max="16134" width="7.5" style="1" customWidth="1"/>
    <col min="16135" max="16151" width="5.5" style="1" customWidth="1"/>
    <col min="16152" max="16152" width="12" style="1" customWidth="1"/>
    <col min="16153" max="16153" width="12.25" style="1" customWidth="1"/>
    <col min="16154" max="16154" width="5.5" style="1" customWidth="1"/>
    <col min="16155" max="16155" width="6.25" style="1" customWidth="1"/>
    <col min="16156" max="16156" width="28.25" style="1" customWidth="1"/>
    <col min="16157" max="16157" width="12.375" style="1" customWidth="1"/>
    <col min="16158" max="16158" width="12.5" style="1" customWidth="1"/>
    <col min="16159" max="16159" width="3.5" style="1" bestFit="1" customWidth="1"/>
    <col min="16160" max="16160" width="12.375" style="1" customWidth="1"/>
    <col min="16161" max="16161" width="12.5" style="1" customWidth="1"/>
    <col min="16162" max="16162" width="5.5" style="1" bestFit="1" customWidth="1"/>
    <col min="16163" max="16163" width="3.5" style="1" bestFit="1" customWidth="1"/>
    <col min="16164" max="16164" width="5.5" style="1" bestFit="1" customWidth="1"/>
    <col min="16165" max="16165" width="3.5" style="1" bestFit="1" customWidth="1"/>
    <col min="16166" max="16166" width="5.5" style="1" bestFit="1" customWidth="1"/>
    <col min="16167" max="16167" width="3.5" style="1" bestFit="1" customWidth="1"/>
    <col min="16168" max="16168" width="18.375" style="1" customWidth="1"/>
    <col min="16169" max="16384" width="10.125" style="1"/>
  </cols>
  <sheetData>
    <row r="1" spans="1:40">
      <c r="B1" s="1" t="s">
        <v>0</v>
      </c>
      <c r="V1" s="153" t="s">
        <v>1</v>
      </c>
      <c r="W1" s="104"/>
      <c r="X1" s="147" t="s">
        <v>2</v>
      </c>
      <c r="Y1" s="110"/>
      <c r="AA1" s="1" t="s">
        <v>3</v>
      </c>
      <c r="AF1" s="1" t="s">
        <v>4</v>
      </c>
    </row>
    <row r="2" spans="1:40" ht="12.75" customHeight="1">
      <c r="B2" s="151" t="s">
        <v>5</v>
      </c>
      <c r="C2" s="151" t="s">
        <v>6</v>
      </c>
      <c r="D2" s="151" t="s">
        <v>7</v>
      </c>
      <c r="E2" s="157" t="s">
        <v>8</v>
      </c>
      <c r="F2" s="107"/>
      <c r="G2" s="159" t="s">
        <v>9</v>
      </c>
      <c r="H2" s="109"/>
      <c r="I2" s="150">
        <v>1</v>
      </c>
      <c r="J2" s="150">
        <v>2</v>
      </c>
      <c r="K2" s="150">
        <v>3</v>
      </c>
      <c r="L2" s="150">
        <v>4</v>
      </c>
      <c r="M2" s="150">
        <v>5</v>
      </c>
      <c r="N2" s="150">
        <v>6</v>
      </c>
      <c r="O2" s="150">
        <v>7</v>
      </c>
      <c r="P2" s="150">
        <v>8</v>
      </c>
      <c r="Q2" s="150">
        <v>9</v>
      </c>
      <c r="R2" s="150">
        <v>10</v>
      </c>
      <c r="S2" s="150">
        <v>11</v>
      </c>
      <c r="T2" s="150">
        <v>12</v>
      </c>
      <c r="U2" s="6"/>
      <c r="V2" s="154"/>
      <c r="W2" s="105"/>
      <c r="X2" s="156"/>
      <c r="Y2" s="110"/>
      <c r="Z2" s="8"/>
      <c r="AA2" s="151" t="s">
        <v>5</v>
      </c>
      <c r="AB2" s="150" t="s">
        <v>6</v>
      </c>
      <c r="AC2" s="147" t="s">
        <v>1</v>
      </c>
      <c r="AD2" s="147" t="s">
        <v>2</v>
      </c>
      <c r="AE2" s="8"/>
      <c r="AF2" s="147" t="s">
        <v>1</v>
      </c>
      <c r="AG2" s="147" t="s">
        <v>2</v>
      </c>
      <c r="AH2" s="8"/>
      <c r="AI2" s="8"/>
      <c r="AJ2" s="8"/>
      <c r="AK2" s="8"/>
      <c r="AL2" s="8"/>
      <c r="AM2" s="8"/>
    </row>
    <row r="3" spans="1:40" ht="15.75">
      <c r="B3" s="151"/>
      <c r="C3" s="151"/>
      <c r="D3" s="151"/>
      <c r="E3" s="158"/>
      <c r="F3" s="108"/>
      <c r="G3" s="159"/>
      <c r="H3" s="109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0"/>
      <c r="V3" s="155"/>
      <c r="W3" s="106"/>
      <c r="X3" s="148"/>
      <c r="Y3" s="110"/>
      <c r="Z3" s="8"/>
      <c r="AA3" s="151"/>
      <c r="AB3" s="150"/>
      <c r="AC3" s="148"/>
      <c r="AD3" s="148"/>
      <c r="AE3" s="8"/>
      <c r="AF3" s="148"/>
      <c r="AG3" s="148"/>
      <c r="AH3" s="8"/>
      <c r="AI3" s="8"/>
      <c r="AJ3" s="8"/>
      <c r="AK3" s="8"/>
      <c r="AL3" s="8"/>
      <c r="AM3" s="8"/>
      <c r="AN3" s="8"/>
    </row>
    <row r="4" spans="1:40" ht="19.899999999999999" customHeight="1">
      <c r="A4" s="12"/>
      <c r="B4" s="13">
        <v>1</v>
      </c>
      <c r="C4" s="14" t="s">
        <v>49</v>
      </c>
      <c r="D4" s="13" t="s">
        <v>19</v>
      </c>
      <c r="E4" s="15" t="s">
        <v>20</v>
      </c>
      <c r="F4" s="16" t="s">
        <v>13</v>
      </c>
      <c r="G4" s="17">
        <f t="shared" ref="G4" si="0">SUM(I4:T4)</f>
        <v>315</v>
      </c>
      <c r="H4" s="17" t="s">
        <v>14</v>
      </c>
      <c r="I4" s="18">
        <v>24</v>
      </c>
      <c r="J4" s="82">
        <v>28</v>
      </c>
      <c r="K4" s="18">
        <v>25</v>
      </c>
      <c r="L4" s="82">
        <v>26</v>
      </c>
      <c r="M4" s="18">
        <v>29</v>
      </c>
      <c r="N4" s="82">
        <v>29</v>
      </c>
      <c r="O4" s="18">
        <v>21</v>
      </c>
      <c r="P4" s="18">
        <v>25</v>
      </c>
      <c r="Q4" s="18">
        <v>28</v>
      </c>
      <c r="R4" s="18">
        <v>27</v>
      </c>
      <c r="S4" s="18">
        <v>26</v>
      </c>
      <c r="T4" s="82">
        <v>27</v>
      </c>
      <c r="U4" s="18" t="s">
        <v>15</v>
      </c>
      <c r="V4" s="26">
        <f t="shared" ref="V4" si="1">G4/12</f>
        <v>26.25</v>
      </c>
      <c r="W4" s="20" t="s">
        <v>16</v>
      </c>
      <c r="X4" s="26">
        <f t="shared" ref="X4" si="2">V4/3</f>
        <v>8.75</v>
      </c>
      <c r="Y4" s="21" t="s">
        <v>17</v>
      </c>
      <c r="Z4" s="8"/>
      <c r="AA4" s="13">
        <v>1</v>
      </c>
      <c r="AB4" s="22" t="str">
        <f>C88</f>
        <v>Paweł Kikel</v>
      </c>
      <c r="AC4" s="23">
        <f t="shared" ref="AC4:AC21" si="3">AD4*3</f>
        <v>23.25</v>
      </c>
      <c r="AD4" s="23">
        <f>AK88</f>
        <v>7.75</v>
      </c>
      <c r="AE4" s="8"/>
      <c r="AF4" s="23">
        <f t="shared" ref="AF4:AF20" si="4">AG4*3</f>
        <v>25.5</v>
      </c>
      <c r="AG4" s="23">
        <f>AL88</f>
        <v>8.5</v>
      </c>
      <c r="AH4" s="8"/>
      <c r="AI4" s="8"/>
      <c r="AJ4" s="8"/>
      <c r="AK4" s="8"/>
      <c r="AL4" s="8"/>
      <c r="AM4" s="8"/>
      <c r="AN4" s="8"/>
    </row>
    <row r="5" spans="1:40" ht="19.899999999999999" customHeight="1">
      <c r="A5" s="12"/>
      <c r="B5" s="13">
        <v>2</v>
      </c>
      <c r="C5" s="22" t="s">
        <v>22</v>
      </c>
      <c r="D5" s="13" t="s">
        <v>11</v>
      </c>
      <c r="E5" s="15" t="s">
        <v>20</v>
      </c>
      <c r="F5" s="16" t="s">
        <v>13</v>
      </c>
      <c r="G5" s="17">
        <f t="shared" ref="G5:G20" si="5">SUM(I5:T5)</f>
        <v>302</v>
      </c>
      <c r="H5" s="17" t="s">
        <v>14</v>
      </c>
      <c r="I5" s="24">
        <v>18</v>
      </c>
      <c r="J5" s="24">
        <v>27</v>
      </c>
      <c r="K5" s="24">
        <v>26</v>
      </c>
      <c r="L5" s="80">
        <v>29</v>
      </c>
      <c r="M5" s="24">
        <v>23</v>
      </c>
      <c r="N5" s="80">
        <v>27</v>
      </c>
      <c r="O5" s="24">
        <v>26</v>
      </c>
      <c r="P5" s="24">
        <v>25</v>
      </c>
      <c r="Q5" s="24">
        <v>26</v>
      </c>
      <c r="R5" s="24">
        <v>26</v>
      </c>
      <c r="S5" s="24">
        <v>24</v>
      </c>
      <c r="T5" s="24">
        <v>25</v>
      </c>
      <c r="U5" s="24" t="s">
        <v>15</v>
      </c>
      <c r="V5" s="28">
        <f t="shared" ref="V5:V20" si="6">G5/12</f>
        <v>25.166666666666668</v>
      </c>
      <c r="W5" s="99" t="s">
        <v>16</v>
      </c>
      <c r="X5" s="28">
        <f t="shared" ref="X5:X20" si="7">V5/3</f>
        <v>8.3888888888888893</v>
      </c>
      <c r="Y5" s="21" t="s">
        <v>17</v>
      </c>
      <c r="Z5" s="8"/>
      <c r="AA5" s="13">
        <v>2</v>
      </c>
      <c r="AB5" s="22" t="str">
        <f>C5</f>
        <v>Donat Grotha</v>
      </c>
      <c r="AC5" s="23">
        <f t="shared" si="3"/>
        <v>21.666666666666668</v>
      </c>
      <c r="AD5" s="28">
        <f>AK85</f>
        <v>7.2222222222222223</v>
      </c>
      <c r="AE5" s="100"/>
      <c r="AF5" s="23">
        <f t="shared" si="4"/>
        <v>23.666666666666668</v>
      </c>
      <c r="AG5" s="23">
        <f>AL85</f>
        <v>7.8888888888888893</v>
      </c>
      <c r="AH5" s="8"/>
      <c r="AI5" s="8"/>
      <c r="AJ5" s="8"/>
      <c r="AK5" s="8"/>
      <c r="AL5" s="8"/>
      <c r="AM5" s="8"/>
      <c r="AN5" s="8"/>
    </row>
    <row r="6" spans="1:40" ht="19.899999999999999" customHeight="1">
      <c r="A6" s="12"/>
      <c r="B6" s="13">
        <v>3</v>
      </c>
      <c r="C6" s="22" t="s">
        <v>18</v>
      </c>
      <c r="D6" s="13" t="s">
        <v>19</v>
      </c>
      <c r="E6" s="15" t="s">
        <v>20</v>
      </c>
      <c r="F6" s="16" t="s">
        <v>13</v>
      </c>
      <c r="G6" s="17">
        <f t="shared" si="5"/>
        <v>276</v>
      </c>
      <c r="H6" s="17" t="s">
        <v>14</v>
      </c>
      <c r="I6" s="18">
        <v>16</v>
      </c>
      <c r="J6" s="18">
        <v>29</v>
      </c>
      <c r="K6" s="18">
        <v>17</v>
      </c>
      <c r="L6" s="18">
        <v>27</v>
      </c>
      <c r="M6" s="82">
        <v>27</v>
      </c>
      <c r="N6" s="18">
        <v>25</v>
      </c>
      <c r="O6" s="18">
        <v>25</v>
      </c>
      <c r="P6" s="18">
        <v>16</v>
      </c>
      <c r="Q6" s="18">
        <v>27</v>
      </c>
      <c r="R6" s="18">
        <v>23</v>
      </c>
      <c r="S6" s="82">
        <v>19</v>
      </c>
      <c r="T6" s="82">
        <v>25</v>
      </c>
      <c r="U6" s="18" t="s">
        <v>15</v>
      </c>
      <c r="V6" s="20">
        <f t="shared" si="6"/>
        <v>23</v>
      </c>
      <c r="W6" s="20" t="s">
        <v>16</v>
      </c>
      <c r="X6" s="20">
        <f t="shared" si="7"/>
        <v>7.666666666666667</v>
      </c>
      <c r="Y6" s="21" t="s">
        <v>17</v>
      </c>
      <c r="Z6" s="8"/>
      <c r="AA6" s="13">
        <v>3</v>
      </c>
      <c r="AB6" s="22" t="str">
        <f>C6</f>
        <v>Krzysztof "FAZIK" Brzeziński</v>
      </c>
      <c r="AC6" s="23">
        <f t="shared" si="3"/>
        <v>22.583333333333332</v>
      </c>
      <c r="AD6" s="99">
        <f>AK82</f>
        <v>7.5277777777777777</v>
      </c>
      <c r="AE6" s="100"/>
      <c r="AF6" s="23">
        <f t="shared" si="4"/>
        <v>22.791666666666668</v>
      </c>
      <c r="AG6" s="23">
        <f>AL82</f>
        <v>7.5972222222222223</v>
      </c>
      <c r="AH6" s="8"/>
      <c r="AI6" s="8"/>
      <c r="AJ6" s="8"/>
      <c r="AK6" s="8"/>
      <c r="AL6" s="8"/>
      <c r="AM6" s="8"/>
      <c r="AN6" s="8"/>
    </row>
    <row r="7" spans="1:40" ht="19.899999999999999" customHeight="1">
      <c r="A7" s="12"/>
      <c r="B7" s="13">
        <v>4</v>
      </c>
      <c r="C7" s="22" t="s">
        <v>51</v>
      </c>
      <c r="D7" s="13" t="s">
        <v>19</v>
      </c>
      <c r="E7" s="15" t="s">
        <v>52</v>
      </c>
      <c r="F7" s="16" t="s">
        <v>13</v>
      </c>
      <c r="G7" s="17">
        <f t="shared" si="5"/>
        <v>276</v>
      </c>
      <c r="H7" s="17" t="s">
        <v>14</v>
      </c>
      <c r="I7" s="80">
        <v>28</v>
      </c>
      <c r="J7" s="24">
        <v>20</v>
      </c>
      <c r="K7" s="80">
        <v>19</v>
      </c>
      <c r="L7" s="24">
        <v>25</v>
      </c>
      <c r="M7" s="24">
        <v>16</v>
      </c>
      <c r="N7" s="24">
        <v>23</v>
      </c>
      <c r="O7" s="24">
        <v>25</v>
      </c>
      <c r="P7" s="24">
        <v>20</v>
      </c>
      <c r="Q7" s="24">
        <v>23</v>
      </c>
      <c r="R7" s="24">
        <v>24</v>
      </c>
      <c r="S7" s="24">
        <v>26</v>
      </c>
      <c r="T7" s="24">
        <v>27</v>
      </c>
      <c r="U7" s="24" t="s">
        <v>15</v>
      </c>
      <c r="V7" s="28">
        <f t="shared" si="6"/>
        <v>23</v>
      </c>
      <c r="W7" s="99" t="s">
        <v>16</v>
      </c>
      <c r="X7" s="28">
        <f t="shared" si="7"/>
        <v>7.666666666666667</v>
      </c>
      <c r="Y7" s="21" t="s">
        <v>17</v>
      </c>
      <c r="Z7" s="8"/>
      <c r="AA7" s="13">
        <v>4</v>
      </c>
      <c r="AB7" s="22" t="str">
        <f>C13</f>
        <v>Igor Adaszkiewicz</v>
      </c>
      <c r="AC7" s="23">
        <f t="shared" si="3"/>
        <v>20.5</v>
      </c>
      <c r="AD7" s="99">
        <f>AK79</f>
        <v>6.833333333333333</v>
      </c>
      <c r="AE7" s="100"/>
      <c r="AF7" s="23">
        <f t="shared" si="4"/>
        <v>19.125</v>
      </c>
      <c r="AG7" s="23">
        <f>AL79</f>
        <v>6.375</v>
      </c>
      <c r="AH7" s="8"/>
      <c r="AI7" s="8"/>
      <c r="AJ7" s="8"/>
      <c r="AK7" s="8"/>
      <c r="AL7" s="8"/>
      <c r="AM7" s="8"/>
      <c r="AN7" s="8"/>
    </row>
    <row r="8" spans="1:40" ht="19.899999999999999" customHeight="1">
      <c r="B8" s="13">
        <v>5</v>
      </c>
      <c r="C8" s="22" t="s">
        <v>50</v>
      </c>
      <c r="D8" s="13" t="s">
        <v>19</v>
      </c>
      <c r="E8" s="15" t="s">
        <v>12</v>
      </c>
      <c r="F8" s="16" t="s">
        <v>13</v>
      </c>
      <c r="G8" s="17">
        <f t="shared" si="5"/>
        <v>271</v>
      </c>
      <c r="H8" s="17" t="s">
        <v>14</v>
      </c>
      <c r="I8" s="18">
        <v>24</v>
      </c>
      <c r="J8" s="18">
        <v>15</v>
      </c>
      <c r="K8" s="18">
        <v>23</v>
      </c>
      <c r="L8" s="18">
        <v>21</v>
      </c>
      <c r="M8" s="18">
        <v>25</v>
      </c>
      <c r="N8" s="18">
        <v>28</v>
      </c>
      <c r="O8" s="18">
        <v>23</v>
      </c>
      <c r="P8" s="18">
        <v>24</v>
      </c>
      <c r="Q8" s="18">
        <v>28</v>
      </c>
      <c r="R8" s="18">
        <v>22</v>
      </c>
      <c r="S8" s="18">
        <v>17</v>
      </c>
      <c r="T8" s="18">
        <v>21</v>
      </c>
      <c r="U8" s="18" t="s">
        <v>15</v>
      </c>
      <c r="V8" s="26">
        <f t="shared" si="6"/>
        <v>22.583333333333332</v>
      </c>
      <c r="W8" s="20" t="s">
        <v>16</v>
      </c>
      <c r="X8" s="26">
        <f t="shared" si="7"/>
        <v>7.5277777777777777</v>
      </c>
      <c r="Y8" s="21" t="s">
        <v>17</v>
      </c>
      <c r="Z8" s="8"/>
      <c r="AA8" s="13">
        <v>5</v>
      </c>
      <c r="AB8" s="22" t="str">
        <f>C7</f>
        <v>Mateusz Jezierski</v>
      </c>
      <c r="AC8" s="23">
        <f t="shared" si="3"/>
        <v>20.333333333333332</v>
      </c>
      <c r="AD8" s="99">
        <f>AK76</f>
        <v>6.7777777777777777</v>
      </c>
      <c r="AE8" s="100"/>
      <c r="AF8" s="23">
        <f t="shared" si="4"/>
        <v>22.466666666666669</v>
      </c>
      <c r="AG8" s="23">
        <f>AL76</f>
        <v>7.4888888888888889</v>
      </c>
      <c r="AH8" s="8"/>
      <c r="AI8" s="8"/>
      <c r="AJ8" s="8"/>
      <c r="AK8" s="8"/>
      <c r="AL8" s="8"/>
      <c r="AM8" s="8"/>
      <c r="AN8" s="8"/>
    </row>
    <row r="9" spans="1:40" ht="19.899999999999999" customHeight="1">
      <c r="B9" s="13">
        <v>6</v>
      </c>
      <c r="C9" s="22" t="s">
        <v>48</v>
      </c>
      <c r="D9" s="13" t="s">
        <v>19</v>
      </c>
      <c r="E9" s="15" t="s">
        <v>20</v>
      </c>
      <c r="F9" s="16" t="s">
        <v>13</v>
      </c>
      <c r="G9" s="17">
        <f t="shared" si="5"/>
        <v>269</v>
      </c>
      <c r="H9" s="17" t="s">
        <v>14</v>
      </c>
      <c r="I9" s="24">
        <v>28</v>
      </c>
      <c r="J9" s="24">
        <v>23</v>
      </c>
      <c r="K9" s="24">
        <v>19</v>
      </c>
      <c r="L9" s="24">
        <v>22</v>
      </c>
      <c r="M9" s="24">
        <v>25</v>
      </c>
      <c r="N9" s="24">
        <v>23</v>
      </c>
      <c r="O9" s="24">
        <v>25</v>
      </c>
      <c r="P9" s="24">
        <v>21</v>
      </c>
      <c r="Q9" s="24">
        <v>14</v>
      </c>
      <c r="R9" s="24">
        <v>22</v>
      </c>
      <c r="S9" s="24">
        <v>22</v>
      </c>
      <c r="T9" s="24">
        <v>25</v>
      </c>
      <c r="U9" s="24" t="s">
        <v>15</v>
      </c>
      <c r="V9" s="99">
        <f t="shared" si="6"/>
        <v>22.416666666666668</v>
      </c>
      <c r="W9" s="99" t="s">
        <v>16</v>
      </c>
      <c r="X9" s="99">
        <f t="shared" si="7"/>
        <v>7.4722222222222223</v>
      </c>
      <c r="Y9" s="21" t="s">
        <v>17</v>
      </c>
      <c r="Z9" s="8"/>
      <c r="AA9" s="13">
        <v>6</v>
      </c>
      <c r="AB9" s="22" t="str">
        <f>C73</f>
        <v>Robert "Gata" Piechota</v>
      </c>
      <c r="AC9" s="23">
        <f t="shared" si="3"/>
        <v>21.5</v>
      </c>
      <c r="AD9" s="28">
        <f>AK73</f>
        <v>7.166666666666667</v>
      </c>
      <c r="AE9" s="100"/>
      <c r="AF9" s="23">
        <f t="shared" si="4"/>
        <v>22.09090909090909</v>
      </c>
      <c r="AG9" s="23">
        <f>AL73</f>
        <v>7.3636363636363633</v>
      </c>
      <c r="AH9" s="8"/>
      <c r="AI9" s="8"/>
      <c r="AJ9" s="8"/>
      <c r="AK9" s="8"/>
      <c r="AL9" s="8"/>
      <c r="AM9" s="8"/>
      <c r="AN9" s="8"/>
    </row>
    <row r="10" spans="1:40" ht="19.899999999999999" customHeight="1">
      <c r="B10" s="13">
        <v>7</v>
      </c>
      <c r="C10" s="14" t="s">
        <v>53</v>
      </c>
      <c r="D10" s="98" t="s">
        <v>19</v>
      </c>
      <c r="E10" s="16" t="s">
        <v>52</v>
      </c>
      <c r="F10" s="16" t="s">
        <v>13</v>
      </c>
      <c r="G10" s="17">
        <f t="shared" si="5"/>
        <v>246</v>
      </c>
      <c r="H10" s="17" t="s">
        <v>14</v>
      </c>
      <c r="I10" s="18">
        <v>12</v>
      </c>
      <c r="J10" s="18">
        <v>24</v>
      </c>
      <c r="K10" s="18">
        <v>24</v>
      </c>
      <c r="L10" s="18">
        <v>24</v>
      </c>
      <c r="M10" s="18">
        <v>24</v>
      </c>
      <c r="N10" s="18">
        <v>23</v>
      </c>
      <c r="O10" s="18">
        <v>23</v>
      </c>
      <c r="P10" s="18">
        <v>7</v>
      </c>
      <c r="Q10" s="18">
        <v>23</v>
      </c>
      <c r="R10" s="18">
        <v>21</v>
      </c>
      <c r="S10" s="18">
        <v>19</v>
      </c>
      <c r="T10" s="82">
        <v>22</v>
      </c>
      <c r="U10" s="18" t="s">
        <v>15</v>
      </c>
      <c r="V10" s="26">
        <f t="shared" si="6"/>
        <v>20.5</v>
      </c>
      <c r="W10" s="20" t="s">
        <v>16</v>
      </c>
      <c r="X10" s="26">
        <f t="shared" si="7"/>
        <v>6.833333333333333</v>
      </c>
      <c r="Y10" s="21" t="s">
        <v>17</v>
      </c>
      <c r="Z10" s="8"/>
      <c r="AA10" s="13">
        <v>7</v>
      </c>
      <c r="AB10" s="22" t="str">
        <f>C70</f>
        <v>Kostiantyn Fedotov</v>
      </c>
      <c r="AC10" s="23">
        <f t="shared" si="3"/>
        <v>21.909090909090907</v>
      </c>
      <c r="AD10" s="23">
        <f>AK70</f>
        <v>7.3030303030303028</v>
      </c>
      <c r="AE10" s="8"/>
      <c r="AF10" s="23">
        <f t="shared" si="4"/>
        <v>21.173913043478262</v>
      </c>
      <c r="AG10" s="23">
        <f>AL70</f>
        <v>7.0579710144927539</v>
      </c>
      <c r="AH10" s="8"/>
      <c r="AI10" s="8"/>
      <c r="AJ10" s="8"/>
      <c r="AK10" s="8"/>
      <c r="AL10" s="8"/>
      <c r="AM10" s="8"/>
      <c r="AN10" s="8"/>
    </row>
    <row r="11" spans="1:40" ht="19.899999999999999" customHeight="1">
      <c r="B11" s="13">
        <v>8</v>
      </c>
      <c r="C11" s="22" t="s">
        <v>70</v>
      </c>
      <c r="D11" s="13" t="s">
        <v>65</v>
      </c>
      <c r="E11" s="16" t="s">
        <v>20</v>
      </c>
      <c r="F11" s="16" t="s">
        <v>13</v>
      </c>
      <c r="G11" s="17">
        <f t="shared" si="5"/>
        <v>242</v>
      </c>
      <c r="H11" s="17" t="s">
        <v>14</v>
      </c>
      <c r="I11" s="24">
        <v>25</v>
      </c>
      <c r="J11" s="24">
        <v>14</v>
      </c>
      <c r="K11" s="80">
        <v>24</v>
      </c>
      <c r="L11" s="24">
        <v>24</v>
      </c>
      <c r="M11" s="24">
        <v>22</v>
      </c>
      <c r="N11" s="24">
        <v>17</v>
      </c>
      <c r="O11" s="24">
        <v>25</v>
      </c>
      <c r="P11" s="24">
        <v>17</v>
      </c>
      <c r="Q11" s="24">
        <v>15</v>
      </c>
      <c r="R11" s="24">
        <v>26</v>
      </c>
      <c r="S11" s="24">
        <v>20</v>
      </c>
      <c r="T11" s="24">
        <v>13</v>
      </c>
      <c r="U11" s="24" t="s">
        <v>15</v>
      </c>
      <c r="V11" s="28">
        <f t="shared" si="6"/>
        <v>20.166666666666668</v>
      </c>
      <c r="W11" s="99" t="s">
        <v>16</v>
      </c>
      <c r="X11" s="28">
        <f t="shared" si="7"/>
        <v>6.7222222222222223</v>
      </c>
      <c r="Y11" s="21" t="s">
        <v>17</v>
      </c>
      <c r="Z11" s="8"/>
      <c r="AA11" s="13">
        <v>8</v>
      </c>
      <c r="AB11" s="22" t="str">
        <f>C68</f>
        <v>Krzysztof "Madereiro" Piękniewski</v>
      </c>
      <c r="AC11" s="23">
        <f t="shared" si="3"/>
        <v>13</v>
      </c>
      <c r="AD11" s="23">
        <f>AK67</f>
        <v>4.333333333333333</v>
      </c>
      <c r="AE11" s="8"/>
      <c r="AF11" s="23">
        <f t="shared" si="4"/>
        <v>20.533333333333331</v>
      </c>
      <c r="AG11" s="23">
        <f>AL67</f>
        <v>6.8444444444444441</v>
      </c>
      <c r="AH11" s="8"/>
      <c r="AI11" s="8"/>
      <c r="AJ11" s="8"/>
      <c r="AK11" s="8"/>
      <c r="AL11" s="8"/>
      <c r="AM11" s="8"/>
      <c r="AN11" s="8"/>
    </row>
    <row r="12" spans="1:40" ht="19.899999999999999" customHeight="1">
      <c r="B12" s="13">
        <v>9</v>
      </c>
      <c r="C12" s="14" t="s">
        <v>66</v>
      </c>
      <c r="D12" s="13" t="s">
        <v>19</v>
      </c>
      <c r="E12" s="15" t="s">
        <v>52</v>
      </c>
      <c r="F12" s="16" t="s">
        <v>13</v>
      </c>
      <c r="G12" s="17">
        <f t="shared" si="5"/>
        <v>230</v>
      </c>
      <c r="H12" s="17" t="s">
        <v>14</v>
      </c>
      <c r="I12" s="18">
        <v>14</v>
      </c>
      <c r="J12" s="18">
        <v>25</v>
      </c>
      <c r="K12" s="18">
        <v>25</v>
      </c>
      <c r="L12" s="18">
        <v>12</v>
      </c>
      <c r="M12" s="18">
        <v>12</v>
      </c>
      <c r="N12" s="18">
        <v>20</v>
      </c>
      <c r="O12" s="18">
        <v>15</v>
      </c>
      <c r="P12" s="18">
        <v>26</v>
      </c>
      <c r="Q12" s="18">
        <v>19</v>
      </c>
      <c r="R12" s="18">
        <v>23</v>
      </c>
      <c r="S12" s="18">
        <v>17</v>
      </c>
      <c r="T12" s="18">
        <v>22</v>
      </c>
      <c r="U12" s="18" t="s">
        <v>15</v>
      </c>
      <c r="V12" s="26">
        <f t="shared" si="6"/>
        <v>19.166666666666668</v>
      </c>
      <c r="W12" s="20" t="s">
        <v>16</v>
      </c>
      <c r="X12" s="26">
        <f t="shared" si="7"/>
        <v>6.3888888888888893</v>
      </c>
      <c r="Y12" s="21" t="s">
        <v>17</v>
      </c>
      <c r="Z12" s="8"/>
      <c r="AA12" s="13">
        <v>9</v>
      </c>
      <c r="AB12" s="22" t="str">
        <f>C64</f>
        <v>Robert "Stanley" Stańczyk</v>
      </c>
      <c r="AC12" s="23">
        <f t="shared" si="3"/>
        <v>19.769230769230766</v>
      </c>
      <c r="AD12" s="23">
        <f>AK64</f>
        <v>6.5897435897435894</v>
      </c>
      <c r="AE12" s="8"/>
      <c r="AF12" s="23">
        <f t="shared" si="4"/>
        <v>19.48</v>
      </c>
      <c r="AG12" s="23">
        <f>AL64</f>
        <v>6.4933333333333332</v>
      </c>
      <c r="AH12" s="8"/>
      <c r="AI12" s="8"/>
      <c r="AJ12" s="8"/>
      <c r="AK12" s="8"/>
      <c r="AL12" s="8"/>
      <c r="AM12" s="8"/>
      <c r="AN12" s="8"/>
    </row>
    <row r="13" spans="1:40" ht="19.899999999999999" customHeight="1">
      <c r="B13" s="13">
        <v>10</v>
      </c>
      <c r="C13" s="14" t="s">
        <v>10</v>
      </c>
      <c r="D13" s="13" t="s">
        <v>11</v>
      </c>
      <c r="E13" s="15" t="s">
        <v>12</v>
      </c>
      <c r="F13" s="16" t="s">
        <v>13</v>
      </c>
      <c r="G13" s="17">
        <f t="shared" si="5"/>
        <v>224</v>
      </c>
      <c r="H13" s="17" t="s">
        <v>14</v>
      </c>
      <c r="I13" s="24">
        <v>6</v>
      </c>
      <c r="J13" s="24">
        <v>8</v>
      </c>
      <c r="K13" s="24">
        <v>14</v>
      </c>
      <c r="L13" s="24">
        <v>18</v>
      </c>
      <c r="M13" s="24">
        <v>23</v>
      </c>
      <c r="N13" s="24">
        <v>20</v>
      </c>
      <c r="O13" s="24">
        <v>26</v>
      </c>
      <c r="P13" s="80">
        <v>25</v>
      </c>
      <c r="Q13" s="24">
        <v>7</v>
      </c>
      <c r="R13" s="24">
        <v>27</v>
      </c>
      <c r="S13" s="24">
        <v>24</v>
      </c>
      <c r="T13" s="24">
        <v>26</v>
      </c>
      <c r="U13" s="24" t="s">
        <v>15</v>
      </c>
      <c r="V13" s="28">
        <f t="shared" si="6"/>
        <v>18.666666666666668</v>
      </c>
      <c r="W13" s="99" t="s">
        <v>16</v>
      </c>
      <c r="X13" s="28">
        <f t="shared" si="7"/>
        <v>6.2222222222222223</v>
      </c>
      <c r="Y13" s="21" t="s">
        <v>17</v>
      </c>
      <c r="Z13" s="8"/>
      <c r="AA13" s="13">
        <v>10</v>
      </c>
      <c r="AB13" s="22" t="str">
        <f>C62</f>
        <v>Olaf Heinsch</v>
      </c>
      <c r="AC13" s="23">
        <f t="shared" si="3"/>
        <v>18.400000000000002</v>
      </c>
      <c r="AD13" s="23">
        <f>AK61</f>
        <v>6.1333333333333337</v>
      </c>
      <c r="AE13" s="8"/>
      <c r="AF13" s="23">
        <f t="shared" si="4"/>
        <v>19.647058823529413</v>
      </c>
      <c r="AG13" s="23">
        <f>AL61</f>
        <v>6.5490196078431371</v>
      </c>
      <c r="AH13" s="8"/>
      <c r="AI13" s="8"/>
      <c r="AJ13" s="8"/>
      <c r="AK13" s="8"/>
      <c r="AL13" s="8"/>
      <c r="AM13" s="8"/>
      <c r="AN13" s="8"/>
    </row>
    <row r="14" spans="1:40" ht="19.899999999999999" customHeight="1">
      <c r="B14" s="13">
        <v>11</v>
      </c>
      <c r="C14" s="22" t="s">
        <v>68</v>
      </c>
      <c r="D14" s="13" t="s">
        <v>19</v>
      </c>
      <c r="E14" s="15" t="s">
        <v>25</v>
      </c>
      <c r="F14" s="16" t="s">
        <v>13</v>
      </c>
      <c r="G14" s="17">
        <f t="shared" si="5"/>
        <v>212</v>
      </c>
      <c r="H14" s="17" t="s">
        <v>14</v>
      </c>
      <c r="I14" s="18">
        <v>16</v>
      </c>
      <c r="J14" s="18">
        <v>14</v>
      </c>
      <c r="K14" s="18">
        <v>23</v>
      </c>
      <c r="L14" s="18">
        <v>16</v>
      </c>
      <c r="M14" s="18">
        <v>21</v>
      </c>
      <c r="N14" s="18">
        <v>24</v>
      </c>
      <c r="O14" s="18">
        <v>16</v>
      </c>
      <c r="P14" s="18">
        <v>20</v>
      </c>
      <c r="Q14" s="18">
        <v>13</v>
      </c>
      <c r="R14" s="18">
        <v>14</v>
      </c>
      <c r="S14" s="18">
        <v>17</v>
      </c>
      <c r="T14" s="18">
        <v>18</v>
      </c>
      <c r="U14" s="18" t="s">
        <v>15</v>
      </c>
      <c r="V14" s="20">
        <f t="shared" si="6"/>
        <v>17.666666666666668</v>
      </c>
      <c r="W14" s="20" t="s">
        <v>16</v>
      </c>
      <c r="X14" s="20">
        <f t="shared" si="7"/>
        <v>5.8888888888888893</v>
      </c>
      <c r="Y14" s="21" t="s">
        <v>17</v>
      </c>
      <c r="Z14" s="8"/>
      <c r="AA14" s="13">
        <v>11</v>
      </c>
      <c r="AB14" s="22" t="str">
        <f>C58</f>
        <v>Dariusz Kułaga</v>
      </c>
      <c r="AC14" s="23">
        <f t="shared" si="3"/>
        <v>18.666666666666668</v>
      </c>
      <c r="AD14" s="23">
        <f>AK58</f>
        <v>6.2222222222222223</v>
      </c>
      <c r="AE14" s="8"/>
      <c r="AF14" s="23">
        <f t="shared" si="4"/>
        <v>17.857142857142858</v>
      </c>
      <c r="AG14" s="23">
        <f>AL58</f>
        <v>5.9523809523809526</v>
      </c>
      <c r="AH14" s="8"/>
      <c r="AI14" s="8"/>
      <c r="AJ14" s="8"/>
      <c r="AK14" s="8"/>
      <c r="AL14" s="8"/>
      <c r="AM14" s="8"/>
      <c r="AN14" s="8"/>
    </row>
    <row r="15" spans="1:40" ht="19.899999999999999" customHeight="1">
      <c r="B15" s="13">
        <v>12</v>
      </c>
      <c r="C15" s="14" t="s">
        <v>45</v>
      </c>
      <c r="D15" s="98" t="s">
        <v>46</v>
      </c>
      <c r="E15" s="16" t="s">
        <v>12</v>
      </c>
      <c r="F15" s="16" t="s">
        <v>13</v>
      </c>
      <c r="G15" s="17">
        <f t="shared" si="5"/>
        <v>207</v>
      </c>
      <c r="H15" s="24" t="s">
        <v>14</v>
      </c>
      <c r="I15" s="24">
        <v>23</v>
      </c>
      <c r="J15" s="24">
        <v>17</v>
      </c>
      <c r="K15" s="24">
        <v>24</v>
      </c>
      <c r="L15" s="24">
        <v>14</v>
      </c>
      <c r="M15" s="24">
        <v>6</v>
      </c>
      <c r="N15" s="24">
        <v>15</v>
      </c>
      <c r="O15" s="24">
        <v>6</v>
      </c>
      <c r="P15" s="24">
        <v>19</v>
      </c>
      <c r="Q15" s="24">
        <v>15</v>
      </c>
      <c r="R15" s="24">
        <v>23</v>
      </c>
      <c r="S15" s="24">
        <v>24</v>
      </c>
      <c r="T15" s="24">
        <v>21</v>
      </c>
      <c r="U15" s="24" t="s">
        <v>15</v>
      </c>
      <c r="V15" s="28">
        <f t="shared" si="6"/>
        <v>17.25</v>
      </c>
      <c r="W15" s="99" t="s">
        <v>16</v>
      </c>
      <c r="X15" s="28">
        <f t="shared" si="7"/>
        <v>5.75</v>
      </c>
      <c r="Y15" s="21"/>
      <c r="Z15" s="8"/>
      <c r="AA15" s="13">
        <v>12</v>
      </c>
      <c r="AB15" s="22" t="str">
        <f>C56</f>
        <v>Marzena Goike</v>
      </c>
      <c r="AC15" s="23">
        <f t="shared" si="3"/>
        <v>16.75</v>
      </c>
      <c r="AD15" s="23">
        <f>AK55</f>
        <v>5.583333333333333</v>
      </c>
      <c r="AE15" s="8"/>
      <c r="AF15" s="23">
        <f t="shared" si="4"/>
        <v>16.8125</v>
      </c>
      <c r="AG15" s="23">
        <f>AL55</f>
        <v>5.604166666666667</v>
      </c>
      <c r="AH15" s="8"/>
      <c r="AI15" s="8"/>
      <c r="AJ15" s="8"/>
      <c r="AK15" s="8"/>
      <c r="AL15" s="8"/>
      <c r="AM15" s="8"/>
      <c r="AN15" s="8"/>
    </row>
    <row r="16" spans="1:40" ht="19.899999999999999" customHeight="1">
      <c r="B16" s="13">
        <v>13</v>
      </c>
      <c r="C16" s="22" t="s">
        <v>24</v>
      </c>
      <c r="D16" s="13" t="s">
        <v>11</v>
      </c>
      <c r="E16" s="15" t="s">
        <v>25</v>
      </c>
      <c r="F16" s="16" t="s">
        <v>13</v>
      </c>
      <c r="G16" s="17">
        <f t="shared" si="5"/>
        <v>202</v>
      </c>
      <c r="H16" s="17" t="s">
        <v>14</v>
      </c>
      <c r="I16" s="18">
        <v>8</v>
      </c>
      <c r="J16" s="18">
        <v>0</v>
      </c>
      <c r="K16" s="18">
        <v>20</v>
      </c>
      <c r="L16" s="18">
        <v>18</v>
      </c>
      <c r="M16" s="18">
        <v>24</v>
      </c>
      <c r="N16" s="18">
        <v>20</v>
      </c>
      <c r="O16" s="18">
        <v>19</v>
      </c>
      <c r="P16" s="18">
        <v>22</v>
      </c>
      <c r="Q16" s="18">
        <v>20</v>
      </c>
      <c r="R16" s="18">
        <v>17</v>
      </c>
      <c r="S16" s="18">
        <v>20</v>
      </c>
      <c r="T16" s="18">
        <v>14</v>
      </c>
      <c r="U16" s="18" t="s">
        <v>15</v>
      </c>
      <c r="V16" s="20">
        <f t="shared" si="6"/>
        <v>16.833333333333332</v>
      </c>
      <c r="W16" s="20" t="s">
        <v>16</v>
      </c>
      <c r="X16" s="20">
        <f t="shared" si="7"/>
        <v>5.6111111111111107</v>
      </c>
      <c r="Y16" s="21"/>
      <c r="Z16" s="8"/>
      <c r="AA16" s="13">
        <v>13</v>
      </c>
      <c r="AB16" s="22" t="str">
        <f>C53</f>
        <v>Jan Kuciński</v>
      </c>
      <c r="AC16" s="23">
        <f t="shared" si="3"/>
        <v>17.25</v>
      </c>
      <c r="AD16" s="23">
        <f>AK52</f>
        <v>5.75</v>
      </c>
      <c r="AE16" s="8"/>
      <c r="AF16" s="23">
        <f t="shared" si="4"/>
        <v>17.5625</v>
      </c>
      <c r="AG16" s="23">
        <f>AL52</f>
        <v>5.854166666666667</v>
      </c>
      <c r="AH16" s="8"/>
      <c r="AI16" s="8"/>
      <c r="AJ16" s="8"/>
      <c r="AK16" s="8"/>
      <c r="AL16" s="8"/>
      <c r="AM16" s="8"/>
      <c r="AN16" s="8"/>
    </row>
    <row r="17" spans="2:40" ht="19.899999999999999" customHeight="1">
      <c r="B17" s="13">
        <v>14</v>
      </c>
      <c r="C17" s="22" t="s">
        <v>44</v>
      </c>
      <c r="D17" s="13" t="s">
        <v>27</v>
      </c>
      <c r="E17" s="16" t="s">
        <v>12</v>
      </c>
      <c r="F17" s="16" t="s">
        <v>13</v>
      </c>
      <c r="G17" s="17">
        <f t="shared" si="5"/>
        <v>196</v>
      </c>
      <c r="H17" s="17" t="s">
        <v>14</v>
      </c>
      <c r="I17" s="24">
        <v>6</v>
      </c>
      <c r="J17" s="24">
        <v>9</v>
      </c>
      <c r="K17" s="24">
        <v>6</v>
      </c>
      <c r="L17" s="24">
        <v>24</v>
      </c>
      <c r="M17" s="24">
        <v>22</v>
      </c>
      <c r="N17" s="24">
        <v>13</v>
      </c>
      <c r="O17" s="24">
        <v>19</v>
      </c>
      <c r="P17" s="24">
        <v>25</v>
      </c>
      <c r="Q17" s="24">
        <v>20</v>
      </c>
      <c r="R17" s="24">
        <v>16</v>
      </c>
      <c r="S17" s="24">
        <v>10</v>
      </c>
      <c r="T17" s="24">
        <v>26</v>
      </c>
      <c r="U17" s="24" t="s">
        <v>15</v>
      </c>
      <c r="V17" s="28">
        <f t="shared" si="6"/>
        <v>16.333333333333332</v>
      </c>
      <c r="W17" s="99" t="s">
        <v>16</v>
      </c>
      <c r="X17" s="28">
        <f t="shared" si="7"/>
        <v>5.4444444444444438</v>
      </c>
      <c r="Y17" s="21"/>
      <c r="Z17" s="8"/>
      <c r="AA17" s="13">
        <v>14</v>
      </c>
      <c r="AB17" s="22" t="str">
        <f>C49</f>
        <v>Przemysław "Wizun" Wojciukiewicz</v>
      </c>
      <c r="AC17" s="23">
        <f t="shared" si="3"/>
        <v>12.888888888888889</v>
      </c>
      <c r="AD17" s="23">
        <f>AK49</f>
        <v>4.2962962962962967</v>
      </c>
      <c r="AE17" s="8"/>
      <c r="AF17" s="23">
        <f t="shared" si="4"/>
        <v>14.857142857142858</v>
      </c>
      <c r="AG17" s="23">
        <f>AL49</f>
        <v>4.9523809523809526</v>
      </c>
      <c r="AH17" s="8"/>
      <c r="AI17" s="8"/>
      <c r="AJ17" s="8"/>
      <c r="AK17" s="8"/>
      <c r="AL17" s="8"/>
      <c r="AM17" s="8"/>
      <c r="AN17" s="8"/>
    </row>
    <row r="18" spans="2:40" ht="19.899999999999999" customHeight="1">
      <c r="B18" s="13">
        <v>15</v>
      </c>
      <c r="C18" s="22" t="s">
        <v>72</v>
      </c>
      <c r="D18" s="13" t="s">
        <v>19</v>
      </c>
      <c r="E18" s="15" t="s">
        <v>67</v>
      </c>
      <c r="F18" s="16" t="s">
        <v>13</v>
      </c>
      <c r="G18" s="17">
        <f t="shared" si="5"/>
        <v>162</v>
      </c>
      <c r="H18" s="17" t="s">
        <v>14</v>
      </c>
      <c r="I18" s="18">
        <v>21</v>
      </c>
      <c r="J18" s="18">
        <v>7</v>
      </c>
      <c r="K18" s="18">
        <v>7</v>
      </c>
      <c r="L18" s="18">
        <v>13</v>
      </c>
      <c r="M18" s="18">
        <v>17</v>
      </c>
      <c r="N18" s="18">
        <v>7</v>
      </c>
      <c r="O18" s="18">
        <v>6</v>
      </c>
      <c r="P18" s="18">
        <v>23</v>
      </c>
      <c r="Q18" s="18">
        <v>22</v>
      </c>
      <c r="R18" s="18">
        <v>15</v>
      </c>
      <c r="S18" s="18">
        <v>15</v>
      </c>
      <c r="T18" s="18">
        <v>9</v>
      </c>
      <c r="U18" s="18" t="s">
        <v>15</v>
      </c>
      <c r="V18" s="20">
        <f t="shared" si="6"/>
        <v>13.5</v>
      </c>
      <c r="W18" s="20" t="s">
        <v>16</v>
      </c>
      <c r="X18" s="20">
        <f t="shared" si="7"/>
        <v>4.5</v>
      </c>
      <c r="Y18" s="21"/>
      <c r="Z18" s="8"/>
      <c r="AA18" s="13">
        <v>15</v>
      </c>
      <c r="AB18" s="22" t="str">
        <f>C46</f>
        <v>Grzegorz "Wiking" Trzeciakiewicz</v>
      </c>
      <c r="AC18" s="23">
        <f t="shared" si="3"/>
        <v>10.666666666666666</v>
      </c>
      <c r="AD18" s="23">
        <f>AK46</f>
        <v>3.5555555555555554</v>
      </c>
      <c r="AE18" s="8"/>
      <c r="AF18" s="23">
        <f t="shared" si="4"/>
        <v>12.285714285714285</v>
      </c>
      <c r="AG18" s="23">
        <f>AL46</f>
        <v>4.0952380952380949</v>
      </c>
    </row>
    <row r="19" spans="2:40" ht="19.899999999999999" customHeight="1">
      <c r="B19" s="13">
        <v>16</v>
      </c>
      <c r="C19" s="22" t="s">
        <v>47</v>
      </c>
      <c r="D19" s="13" t="s">
        <v>19</v>
      </c>
      <c r="E19" s="16" t="s">
        <v>20</v>
      </c>
      <c r="F19" s="16" t="s">
        <v>13</v>
      </c>
      <c r="G19" s="17">
        <f t="shared" si="5"/>
        <v>111</v>
      </c>
      <c r="H19" s="24" t="s">
        <v>14</v>
      </c>
      <c r="I19" s="24">
        <v>6</v>
      </c>
      <c r="J19" s="24">
        <v>9</v>
      </c>
      <c r="K19" s="24">
        <v>6</v>
      </c>
      <c r="L19" s="24">
        <v>7</v>
      </c>
      <c r="M19" s="24">
        <v>7</v>
      </c>
      <c r="N19" s="24">
        <v>0</v>
      </c>
      <c r="O19" s="24">
        <v>15</v>
      </c>
      <c r="P19" s="24">
        <v>14</v>
      </c>
      <c r="Q19" s="24">
        <v>12</v>
      </c>
      <c r="R19" s="24">
        <v>6</v>
      </c>
      <c r="S19" s="24">
        <v>15</v>
      </c>
      <c r="T19" s="24">
        <v>14</v>
      </c>
      <c r="U19" s="24" t="s">
        <v>15</v>
      </c>
      <c r="V19" s="28">
        <f t="shared" si="6"/>
        <v>9.25</v>
      </c>
      <c r="W19" s="99" t="s">
        <v>16</v>
      </c>
      <c r="X19" s="28">
        <f t="shared" si="7"/>
        <v>3.0833333333333335</v>
      </c>
      <c r="Y19" s="21"/>
      <c r="Z19" s="8"/>
      <c r="AA19" s="13">
        <v>16</v>
      </c>
      <c r="AB19" s="22" t="str">
        <f>C43</f>
        <v>Weronika Kojtka</v>
      </c>
      <c r="AC19" s="23">
        <f t="shared" si="3"/>
        <v>9.0666666666666664</v>
      </c>
      <c r="AD19" s="23">
        <f>AK43</f>
        <v>3.0222222222222221</v>
      </c>
      <c r="AE19" s="8"/>
      <c r="AF19" s="23">
        <f t="shared" si="4"/>
        <v>8.6296296296296298</v>
      </c>
      <c r="AG19" s="23">
        <f>AL43</f>
        <v>2.8765432098765431</v>
      </c>
      <c r="AH19" s="8"/>
      <c r="AI19" s="8"/>
      <c r="AJ19" s="8"/>
      <c r="AK19" s="8"/>
      <c r="AL19" s="8"/>
      <c r="AM19" s="8"/>
      <c r="AN19" s="8"/>
    </row>
    <row r="20" spans="2:40" ht="19.899999999999999" customHeight="1">
      <c r="B20" s="13">
        <v>17</v>
      </c>
      <c r="C20" s="22" t="s">
        <v>69</v>
      </c>
      <c r="D20" s="13" t="s">
        <v>19</v>
      </c>
      <c r="E20" s="15" t="s">
        <v>25</v>
      </c>
      <c r="F20" s="16" t="s">
        <v>13</v>
      </c>
      <c r="G20" s="17">
        <f t="shared" si="5"/>
        <v>98</v>
      </c>
      <c r="H20" s="17" t="s">
        <v>14</v>
      </c>
      <c r="I20" s="18">
        <v>7</v>
      </c>
      <c r="J20" s="18">
        <v>0</v>
      </c>
      <c r="K20" s="18">
        <v>9</v>
      </c>
      <c r="L20" s="18">
        <v>6</v>
      </c>
      <c r="M20" s="18">
        <v>20</v>
      </c>
      <c r="N20" s="18">
        <v>12</v>
      </c>
      <c r="O20" s="18">
        <v>7</v>
      </c>
      <c r="P20" s="18">
        <v>6</v>
      </c>
      <c r="Q20" s="18">
        <v>9</v>
      </c>
      <c r="R20" s="18">
        <v>6</v>
      </c>
      <c r="S20" s="18">
        <v>6</v>
      </c>
      <c r="T20" s="18">
        <v>10</v>
      </c>
      <c r="U20" s="18" t="s">
        <v>15</v>
      </c>
      <c r="V20" s="20">
        <f t="shared" si="6"/>
        <v>8.1666666666666661</v>
      </c>
      <c r="W20" s="20" t="s">
        <v>16</v>
      </c>
      <c r="X20" s="20">
        <f t="shared" si="7"/>
        <v>2.7222222222222219</v>
      </c>
      <c r="Y20" s="21"/>
      <c r="Z20" s="8"/>
      <c r="AA20" s="13">
        <v>17</v>
      </c>
      <c r="AB20" s="22" t="str">
        <f>C41</f>
        <v>Katarzyna Kubiak</v>
      </c>
      <c r="AC20" s="23">
        <f t="shared" si="3"/>
        <v>10.5</v>
      </c>
      <c r="AD20" s="23">
        <f>AK40</f>
        <v>3.5</v>
      </c>
      <c r="AE20" s="8"/>
      <c r="AF20" s="23">
        <f t="shared" si="4"/>
        <v>9.5625</v>
      </c>
      <c r="AG20" s="23">
        <f>AL40</f>
        <v>3.1875</v>
      </c>
      <c r="AH20" s="8"/>
      <c r="AI20" s="8"/>
      <c r="AJ20" s="8"/>
      <c r="AK20" s="8"/>
      <c r="AL20" s="8"/>
      <c r="AM20" s="8"/>
      <c r="AN20" s="8"/>
    </row>
    <row r="21" spans="2:40" ht="19.899999999999999" customHeight="1">
      <c r="B21" s="13">
        <v>18</v>
      </c>
      <c r="C21" s="22" t="s">
        <v>71</v>
      </c>
      <c r="D21" s="13" t="s">
        <v>19</v>
      </c>
      <c r="E21" s="15" t="s">
        <v>12</v>
      </c>
      <c r="F21" s="16" t="s">
        <v>13</v>
      </c>
      <c r="G21" s="17">
        <f t="shared" ref="G21" si="8">SUM(I21:T21)</f>
        <v>97</v>
      </c>
      <c r="H21" s="17" t="s">
        <v>14</v>
      </c>
      <c r="I21" s="24">
        <v>6</v>
      </c>
      <c r="J21" s="24">
        <v>7</v>
      </c>
      <c r="K21" s="24">
        <v>13</v>
      </c>
      <c r="L21" s="24">
        <v>6</v>
      </c>
      <c r="M21" s="24">
        <v>0</v>
      </c>
      <c r="N21" s="24">
        <v>6</v>
      </c>
      <c r="O21" s="24">
        <v>13</v>
      </c>
      <c r="P21" s="24">
        <v>9</v>
      </c>
      <c r="Q21" s="24">
        <v>14</v>
      </c>
      <c r="R21" s="24">
        <v>6</v>
      </c>
      <c r="S21" s="24">
        <v>10</v>
      </c>
      <c r="T21" s="24">
        <v>7</v>
      </c>
      <c r="U21" s="24" t="s">
        <v>15</v>
      </c>
      <c r="V21" s="28">
        <f t="shared" ref="V21" si="9">G21/12</f>
        <v>8.0833333333333339</v>
      </c>
      <c r="W21" s="99" t="s">
        <v>16</v>
      </c>
      <c r="X21" s="28">
        <f t="shared" ref="X21" si="10">V21/3</f>
        <v>2.6944444444444446</v>
      </c>
      <c r="Y21" s="21"/>
      <c r="Z21" s="8"/>
      <c r="AA21" s="13">
        <v>18</v>
      </c>
      <c r="AB21" s="22" t="str">
        <f>C38</f>
        <v>Dorota Janiszewska</v>
      </c>
      <c r="AC21" s="23">
        <f t="shared" si="3"/>
        <v>11</v>
      </c>
      <c r="AD21" s="23">
        <f>AK37</f>
        <v>3.6666666666666665</v>
      </c>
      <c r="AE21" s="8"/>
      <c r="AF21" s="23">
        <f t="shared" ref="AF15:AF22" si="11">AG21*3</f>
        <v>8.7333333333333325</v>
      </c>
      <c r="AG21" s="23">
        <f>AL37</f>
        <v>2.911111111111111</v>
      </c>
      <c r="AH21" s="8"/>
      <c r="AI21" s="8"/>
      <c r="AJ21" s="8"/>
      <c r="AK21" s="8"/>
      <c r="AL21" s="8"/>
      <c r="AM21" s="8"/>
      <c r="AN21" s="8"/>
    </row>
    <row r="22" spans="2:40" ht="19.899999999999999" customHeight="1">
      <c r="B22" s="13">
        <v>19</v>
      </c>
      <c r="C22" s="22" t="s">
        <v>64</v>
      </c>
      <c r="D22" s="13" t="s">
        <v>27</v>
      </c>
      <c r="E22" s="15" t="s">
        <v>20</v>
      </c>
      <c r="F22" s="16" t="s">
        <v>13</v>
      </c>
      <c r="G22" s="17">
        <f t="shared" ref="G22" si="12">SUM(I22:T22)</f>
        <v>37</v>
      </c>
      <c r="H22" s="17" t="s">
        <v>14</v>
      </c>
      <c r="I22" s="18">
        <v>8</v>
      </c>
      <c r="J22" s="18">
        <v>0</v>
      </c>
      <c r="K22" s="18">
        <v>6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82">
        <v>10</v>
      </c>
      <c r="R22" s="18">
        <v>0</v>
      </c>
      <c r="S22" s="18">
        <v>6</v>
      </c>
      <c r="T22" s="18">
        <v>7</v>
      </c>
      <c r="U22" s="18" t="s">
        <v>15</v>
      </c>
      <c r="V22" s="20">
        <f t="shared" ref="V22" si="13">G22/12</f>
        <v>3.0833333333333335</v>
      </c>
      <c r="W22" s="20" t="s">
        <v>16</v>
      </c>
      <c r="X22" s="20">
        <f t="shared" ref="X22" si="14">V22/3</f>
        <v>1.0277777777777779</v>
      </c>
      <c r="Y22" s="21"/>
      <c r="Z22" s="8"/>
      <c r="AA22" s="13">
        <v>19</v>
      </c>
      <c r="AB22" s="22" t="str">
        <f>C34</f>
        <v>Iza Bohdziewicz</v>
      </c>
      <c r="AC22" s="23">
        <f>AD22*3</f>
        <v>6</v>
      </c>
      <c r="AD22" s="23">
        <f>AK34</f>
        <v>2</v>
      </c>
      <c r="AE22" s="8"/>
      <c r="AF22" s="23">
        <f t="shared" si="11"/>
        <v>3.8125</v>
      </c>
      <c r="AG22" s="23">
        <f>AL34</f>
        <v>1.2708333333333333</v>
      </c>
      <c r="AH22" s="8"/>
      <c r="AI22" s="8"/>
      <c r="AJ22" s="8"/>
      <c r="AK22" s="8"/>
      <c r="AL22" s="8"/>
      <c r="AM22" s="8"/>
      <c r="AN22" s="8"/>
    </row>
    <row r="23" spans="2:40" s="8" customFormat="1" ht="13.9" customHeight="1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2:40" s="8" customFormat="1" ht="13.9" customHeight="1">
      <c r="B24" s="149" t="s">
        <v>31</v>
      </c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</row>
    <row r="25" spans="2:40" s="8" customFormat="1" ht="13.9" customHeight="1">
      <c r="B25" s="149" t="s">
        <v>32</v>
      </c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</row>
    <row r="26" spans="2:40" s="8" customFormat="1" ht="13.9" customHeight="1">
      <c r="B26" s="149" t="s">
        <v>33</v>
      </c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</row>
    <row r="27" spans="2:40" s="8" customFormat="1" ht="13.9" customHeight="1">
      <c r="B27" s="149" t="s">
        <v>34</v>
      </c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</row>
    <row r="28" spans="2:40" s="8" customFormat="1" ht="13.9" customHeight="1">
      <c r="B28" s="149" t="s">
        <v>35</v>
      </c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</row>
    <row r="29" spans="2:40" s="8" customFormat="1" ht="28.9" customHeight="1">
      <c r="B29" s="152" t="s">
        <v>36</v>
      </c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</row>
    <row r="30" spans="2:40" s="8" customFormat="1" ht="13.15" customHeight="1"/>
    <row r="31" spans="2:40" s="8" customFormat="1" ht="13.9" customHeight="1">
      <c r="B31" s="8" t="s">
        <v>37</v>
      </c>
      <c r="V31" s="145" t="s">
        <v>1</v>
      </c>
      <c r="W31" s="124"/>
      <c r="X31" s="145" t="s">
        <v>38</v>
      </c>
      <c r="Y31" s="124"/>
    </row>
    <row r="32" spans="2:40" s="8" customFormat="1" ht="13.9" customHeight="1">
      <c r="V32" s="145"/>
      <c r="W32" s="124"/>
      <c r="X32" s="145"/>
      <c r="Y32" s="124"/>
      <c r="AA32" s="29" t="s">
        <v>39</v>
      </c>
    </row>
    <row r="33" spans="2:39" s="8" customFormat="1" ht="13.9" customHeight="1" thickBot="1">
      <c r="B33" s="30" t="s">
        <v>5</v>
      </c>
      <c r="C33" s="30" t="s">
        <v>6</v>
      </c>
      <c r="D33" s="30" t="s">
        <v>40</v>
      </c>
      <c r="E33" s="31" t="s">
        <v>41</v>
      </c>
      <c r="F33" s="31"/>
      <c r="G33" s="31" t="s">
        <v>42</v>
      </c>
      <c r="H33" s="31"/>
      <c r="I33" s="31" t="s">
        <v>41</v>
      </c>
      <c r="J33" s="31" t="s">
        <v>42</v>
      </c>
      <c r="K33" s="31" t="s">
        <v>41</v>
      </c>
      <c r="L33" s="31" t="s">
        <v>42</v>
      </c>
      <c r="M33" s="31" t="s">
        <v>41</v>
      </c>
      <c r="N33" s="31" t="s">
        <v>42</v>
      </c>
      <c r="O33" s="31" t="s">
        <v>41</v>
      </c>
      <c r="P33" s="31" t="s">
        <v>42</v>
      </c>
      <c r="Q33" s="32" t="s">
        <v>43</v>
      </c>
      <c r="V33" s="146"/>
      <c r="W33" s="125"/>
      <c r="X33" s="146"/>
      <c r="Y33" s="124"/>
      <c r="AA33" s="29"/>
      <c r="AE33" s="8" t="s">
        <v>73</v>
      </c>
      <c r="AF33" s="8" t="s">
        <v>78</v>
      </c>
      <c r="AG33" s="8" t="s">
        <v>74</v>
      </c>
      <c r="AH33" s="8" t="s">
        <v>75</v>
      </c>
      <c r="AI33" s="8" t="s">
        <v>77</v>
      </c>
      <c r="AJ33" s="8" t="s">
        <v>76</v>
      </c>
    </row>
    <row r="34" spans="2:39" s="8" customFormat="1" ht="13.9" customHeight="1">
      <c r="B34" s="42">
        <v>19</v>
      </c>
      <c r="C34" s="14" t="s">
        <v>64</v>
      </c>
      <c r="D34" s="35">
        <f>G34+J34+L34+N34+P34</f>
        <v>2</v>
      </c>
      <c r="E34" s="36">
        <v>7</v>
      </c>
      <c r="F34" s="36"/>
      <c r="G34" s="18">
        <v>2</v>
      </c>
      <c r="H34" s="37"/>
      <c r="I34" s="38">
        <v>8</v>
      </c>
      <c r="J34" s="18">
        <v>0</v>
      </c>
      <c r="K34" s="38">
        <v>9</v>
      </c>
      <c r="L34" s="18">
        <v>0</v>
      </c>
      <c r="M34" s="38">
        <v>0</v>
      </c>
      <c r="N34" s="18">
        <v>0</v>
      </c>
      <c r="O34" s="45"/>
      <c r="P34" s="45"/>
      <c r="Q34" s="45"/>
      <c r="V34" s="40">
        <f>(AA34/(AC34*3))*3</f>
        <v>6</v>
      </c>
      <c r="W34" s="40"/>
      <c r="X34" s="40">
        <f>V34/3</f>
        <v>2</v>
      </c>
      <c r="Y34" s="41"/>
      <c r="AA34" s="8">
        <f>'239 Grudzień'!E34+'239 Grudzień'!I34+'239 Grudzień'!K34+'239 Grudzień'!M34+'239 Grudzień'!O34+'239 Grudzień'!Q34</f>
        <v>24</v>
      </c>
      <c r="AC34" s="8">
        <f>COUNTA(E34,I34,K34,M34,O34)</f>
        <v>4</v>
      </c>
      <c r="AD34" s="160">
        <f>(AC34*3)+AE34</f>
        <v>12</v>
      </c>
      <c r="AE34" s="160"/>
      <c r="AF34" s="160">
        <f>AG34-36</f>
        <v>12</v>
      </c>
      <c r="AG34" s="160">
        <f>36+AD34</f>
        <v>48</v>
      </c>
      <c r="AH34" s="160">
        <f>AA34</f>
        <v>24</v>
      </c>
      <c r="AI34" s="160">
        <f>G22</f>
        <v>37</v>
      </c>
      <c r="AJ34" s="160">
        <f>AH34+AI34</f>
        <v>61</v>
      </c>
      <c r="AK34" s="160">
        <f>AH34/AF34</f>
        <v>2</v>
      </c>
      <c r="AL34" s="160">
        <f>AJ34/AG34</f>
        <v>1.2708333333333333</v>
      </c>
      <c r="AM34" s="160">
        <v>19</v>
      </c>
    </row>
    <row r="35" spans="2:39" s="8" customFormat="1" ht="13.9" customHeight="1" thickBot="1">
      <c r="C35" s="34" t="s">
        <v>71</v>
      </c>
      <c r="D35" s="43">
        <f>G35+J35+L35+N35+P35</f>
        <v>6</v>
      </c>
      <c r="E35" s="36">
        <v>0</v>
      </c>
      <c r="F35" s="36"/>
      <c r="G35" s="18">
        <v>0</v>
      </c>
      <c r="H35" s="37"/>
      <c r="I35" s="38">
        <v>9</v>
      </c>
      <c r="J35" s="18">
        <v>2</v>
      </c>
      <c r="K35" s="38">
        <v>15</v>
      </c>
      <c r="L35" s="18">
        <v>2</v>
      </c>
      <c r="M35" s="38">
        <v>13</v>
      </c>
      <c r="N35" s="18">
        <v>2</v>
      </c>
      <c r="O35" s="45"/>
      <c r="P35" s="45"/>
      <c r="Q35" s="45"/>
      <c r="V35" s="40">
        <f>(AA35/(AC35*3))*3</f>
        <v>9.25</v>
      </c>
      <c r="W35" s="40"/>
      <c r="X35" s="40">
        <f>V35/3</f>
        <v>3.0833333333333335</v>
      </c>
      <c r="Y35" s="41"/>
      <c r="AA35" s="8">
        <f>'239 Grudzień'!E35+'239 Grudzień'!I35+'239 Grudzień'!K35+'239 Grudzień'!M35+'239 Grudzień'!O35+'239 Grudzień'!Q35</f>
        <v>37</v>
      </c>
      <c r="AC35" s="8">
        <f t="shared" ref="AC35:AC85" si="15">COUNTA(E35,I35,K35,M35,O35)</f>
        <v>4</v>
      </c>
      <c r="AD35" s="160">
        <f t="shared" ref="AD35:AD86" si="16">(AC35*3)+AE35</f>
        <v>12</v>
      </c>
      <c r="AE35" s="160"/>
      <c r="AF35" s="160"/>
      <c r="AG35" s="160"/>
      <c r="AH35" s="160"/>
      <c r="AI35" s="160"/>
      <c r="AJ35" s="160"/>
      <c r="AK35" s="160"/>
      <c r="AL35" s="160"/>
      <c r="AM35" s="160"/>
    </row>
    <row r="36" spans="2:39" s="8" customFormat="1" ht="13.9" customHeight="1" thickBot="1">
      <c r="B36" s="45"/>
      <c r="C36" s="46"/>
      <c r="D36" s="47"/>
      <c r="E36" s="126"/>
      <c r="F36" s="126"/>
      <c r="G36" s="127"/>
      <c r="H36" s="126"/>
      <c r="I36" s="126"/>
      <c r="J36" s="127"/>
      <c r="K36" s="126"/>
      <c r="L36" s="127"/>
      <c r="M36" s="39"/>
      <c r="N36" s="90"/>
      <c r="O36" s="39"/>
      <c r="P36" s="90"/>
      <c r="Q36" s="45"/>
      <c r="V36" s="49"/>
      <c r="W36" s="49"/>
      <c r="X36" s="49"/>
      <c r="Y36" s="41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</row>
    <row r="37" spans="2:39" s="8" customFormat="1" ht="13.9" customHeight="1">
      <c r="B37" s="113"/>
      <c r="C37" s="34" t="s">
        <v>71</v>
      </c>
      <c r="D37" s="50">
        <f>G37+J37+L37+N37+P37</f>
        <v>6</v>
      </c>
      <c r="E37" s="36">
        <v>15</v>
      </c>
      <c r="F37" s="36"/>
      <c r="G37" s="18">
        <v>2</v>
      </c>
      <c r="H37" s="37"/>
      <c r="I37" s="38">
        <v>15</v>
      </c>
      <c r="J37" s="18">
        <v>2</v>
      </c>
      <c r="K37" s="38">
        <v>15</v>
      </c>
      <c r="L37" s="18">
        <v>2</v>
      </c>
      <c r="M37" s="39"/>
      <c r="N37" s="39"/>
      <c r="O37" s="39"/>
      <c r="P37" s="90"/>
      <c r="Q37" s="45"/>
      <c r="V37" s="40">
        <f>(AA37/(AC37*3))*3</f>
        <v>15</v>
      </c>
      <c r="W37" s="40"/>
      <c r="X37" s="40">
        <f>V37/3</f>
        <v>5</v>
      </c>
      <c r="Y37" s="41"/>
      <c r="AA37" s="8">
        <f>'239 Grudzień'!E37+'239 Grudzień'!I37+'239 Grudzień'!K37+'239 Grudzień'!M37+'239 Grudzień'!O37+'239 Grudzień'!Q37</f>
        <v>45</v>
      </c>
      <c r="AC37" s="8">
        <f t="shared" si="15"/>
        <v>3</v>
      </c>
      <c r="AD37" s="160">
        <f t="shared" si="16"/>
        <v>9</v>
      </c>
      <c r="AE37" s="160"/>
      <c r="AF37" s="160">
        <f>AG37-36</f>
        <v>9</v>
      </c>
      <c r="AG37" s="160">
        <f>36+AD38</f>
        <v>45</v>
      </c>
      <c r="AH37" s="160">
        <f>AA38</f>
        <v>33</v>
      </c>
      <c r="AI37" s="160">
        <f>G20</f>
        <v>98</v>
      </c>
      <c r="AJ37" s="160">
        <f>AH37+AI37</f>
        <v>131</v>
      </c>
      <c r="AK37" s="160">
        <f>AH37/AF37</f>
        <v>3.6666666666666665</v>
      </c>
      <c r="AL37" s="160">
        <f>AJ37/AG37</f>
        <v>2.911111111111111</v>
      </c>
      <c r="AM37" s="160">
        <v>18</v>
      </c>
    </row>
    <row r="38" spans="2:39" s="8" customFormat="1" ht="13.9" customHeight="1" thickBot="1">
      <c r="B38" s="42">
        <v>18</v>
      </c>
      <c r="C38" s="14" t="s">
        <v>69</v>
      </c>
      <c r="D38" s="51">
        <f>G38+J38+L38+N38+P38</f>
        <v>0</v>
      </c>
      <c r="E38" s="36">
        <v>14</v>
      </c>
      <c r="F38" s="36"/>
      <c r="G38" s="18">
        <v>0</v>
      </c>
      <c r="H38" s="37"/>
      <c r="I38" s="38">
        <v>12</v>
      </c>
      <c r="J38" s="18">
        <v>0</v>
      </c>
      <c r="K38" s="38">
        <v>7</v>
      </c>
      <c r="L38" s="18">
        <v>0</v>
      </c>
      <c r="M38" s="39"/>
      <c r="N38" s="39"/>
      <c r="O38" s="39"/>
      <c r="P38" s="90"/>
      <c r="Q38" s="45"/>
      <c r="V38" s="40">
        <f>(AA38/(AC38*3))*3</f>
        <v>11</v>
      </c>
      <c r="W38" s="40"/>
      <c r="X38" s="40">
        <f>V38/3</f>
        <v>3.6666666666666665</v>
      </c>
      <c r="Y38" s="41"/>
      <c r="AA38" s="8">
        <f>'239 Grudzień'!E38+'239 Grudzień'!I38+'239 Grudzień'!K38+'239 Grudzień'!M38+'239 Grudzień'!O38+'239 Grudzień'!Q38</f>
        <v>33</v>
      </c>
      <c r="AC38" s="8">
        <f t="shared" si="15"/>
        <v>3</v>
      </c>
      <c r="AD38" s="160">
        <f t="shared" si="16"/>
        <v>9</v>
      </c>
      <c r="AE38" s="160"/>
      <c r="AF38" s="160"/>
      <c r="AG38" s="160"/>
      <c r="AH38" s="160"/>
      <c r="AI38" s="160"/>
      <c r="AJ38" s="160"/>
      <c r="AK38" s="160"/>
      <c r="AL38" s="160"/>
      <c r="AM38" s="160"/>
    </row>
    <row r="39" spans="2:39" s="8" customFormat="1" ht="13.9" customHeight="1" thickBot="1">
      <c r="B39" s="45"/>
      <c r="C39" s="46"/>
      <c r="D39" s="47"/>
      <c r="E39" s="126"/>
      <c r="F39" s="126"/>
      <c r="G39" s="127"/>
      <c r="H39" s="126"/>
      <c r="I39" s="126"/>
      <c r="J39" s="127"/>
      <c r="K39" s="126"/>
      <c r="L39" s="127"/>
      <c r="N39" s="91"/>
      <c r="O39" s="39"/>
      <c r="P39" s="90"/>
      <c r="Q39" s="45"/>
      <c r="V39" s="49"/>
      <c r="W39" s="49"/>
      <c r="X39" s="49"/>
      <c r="Y39" s="41"/>
      <c r="AD39" s="160"/>
      <c r="AE39" s="160"/>
      <c r="AF39" s="160"/>
      <c r="AG39" s="160"/>
      <c r="AH39" s="160"/>
      <c r="AI39" s="160"/>
      <c r="AJ39" s="160"/>
      <c r="AK39" s="160"/>
      <c r="AL39" s="160"/>
      <c r="AM39" s="160"/>
    </row>
    <row r="40" spans="2:39" s="8" customFormat="1" ht="13.9" customHeight="1">
      <c r="C40" s="34" t="s">
        <v>71</v>
      </c>
      <c r="D40" s="50">
        <f>G40+J40+L40+N40+P40</f>
        <v>6</v>
      </c>
      <c r="E40" s="36">
        <v>6</v>
      </c>
      <c r="F40" s="36"/>
      <c r="G40" s="18">
        <v>0</v>
      </c>
      <c r="H40" s="37"/>
      <c r="I40" s="38">
        <v>7</v>
      </c>
      <c r="J40" s="18">
        <v>2</v>
      </c>
      <c r="K40" s="38">
        <v>7</v>
      </c>
      <c r="L40" s="18">
        <v>2</v>
      </c>
      <c r="M40" s="38">
        <v>13</v>
      </c>
      <c r="N40" s="18">
        <v>2</v>
      </c>
      <c r="P40" s="91"/>
      <c r="Q40" s="45"/>
      <c r="V40" s="40">
        <f>(AA40/(AC40*3))*3</f>
        <v>8.25</v>
      </c>
      <c r="W40" s="40"/>
      <c r="X40" s="40">
        <f>V40/3</f>
        <v>2.75</v>
      </c>
      <c r="Y40" s="41"/>
      <c r="AA40" s="8">
        <f>'239 Grudzień'!E40+'239 Grudzień'!I40+'239 Grudzień'!K40+'239 Grudzień'!M40+'239 Grudzień'!O40+'239 Grudzień'!Q40</f>
        <v>33</v>
      </c>
      <c r="AC40" s="8">
        <f t="shared" si="15"/>
        <v>4</v>
      </c>
      <c r="AD40" s="160">
        <f t="shared" si="16"/>
        <v>12</v>
      </c>
      <c r="AE40" s="160"/>
      <c r="AF40" s="160">
        <f>AG40-36</f>
        <v>12</v>
      </c>
      <c r="AG40" s="160">
        <f>36+AD40</f>
        <v>48</v>
      </c>
      <c r="AH40" s="160">
        <f>AA41</f>
        <v>42</v>
      </c>
      <c r="AI40" s="160">
        <f>G19</f>
        <v>111</v>
      </c>
      <c r="AJ40" s="160">
        <f>AH40+AI40</f>
        <v>153</v>
      </c>
      <c r="AK40" s="160">
        <f>AH40/AF40</f>
        <v>3.5</v>
      </c>
      <c r="AL40" s="160">
        <f>AJ40/AG40</f>
        <v>3.1875</v>
      </c>
      <c r="AM40" s="160">
        <v>17</v>
      </c>
    </row>
    <row r="41" spans="2:39" s="8" customFormat="1" ht="13.9" customHeight="1" thickBot="1">
      <c r="B41" s="42">
        <v>17</v>
      </c>
      <c r="C41" s="14" t="s">
        <v>47</v>
      </c>
      <c r="D41" s="51">
        <f>G41+J41+L41+N41+P41</f>
        <v>2</v>
      </c>
      <c r="E41" s="36">
        <v>21</v>
      </c>
      <c r="F41" s="36"/>
      <c r="G41" s="18">
        <v>2</v>
      </c>
      <c r="H41" s="37"/>
      <c r="I41" s="38">
        <v>6</v>
      </c>
      <c r="J41" s="18">
        <v>0</v>
      </c>
      <c r="K41" s="38">
        <v>6</v>
      </c>
      <c r="L41" s="18">
        <v>0</v>
      </c>
      <c r="M41" s="38">
        <v>9</v>
      </c>
      <c r="N41" s="18">
        <v>0</v>
      </c>
      <c r="P41" s="91"/>
      <c r="Q41" s="45"/>
      <c r="V41" s="40">
        <f>(AA41/(AC41*3))*3</f>
        <v>10.5</v>
      </c>
      <c r="W41" s="40"/>
      <c r="X41" s="40">
        <f>V41/3</f>
        <v>3.5</v>
      </c>
      <c r="Y41" s="41"/>
      <c r="AA41" s="8">
        <f>'239 Grudzień'!E41+'239 Grudzień'!I41+'239 Grudzień'!K41+'239 Grudzień'!M41+'239 Grudzień'!O41+'239 Grudzień'!Q41</f>
        <v>42</v>
      </c>
      <c r="AC41" s="8">
        <f t="shared" si="15"/>
        <v>4</v>
      </c>
      <c r="AD41" s="160">
        <f t="shared" si="16"/>
        <v>12</v>
      </c>
      <c r="AE41" s="160"/>
      <c r="AF41" s="160"/>
      <c r="AG41" s="160"/>
      <c r="AH41" s="160"/>
      <c r="AI41" s="160"/>
      <c r="AJ41" s="160"/>
      <c r="AK41" s="160"/>
      <c r="AL41" s="160"/>
      <c r="AM41" s="160"/>
    </row>
    <row r="42" spans="2:39" s="8" customFormat="1" ht="13.9" customHeight="1" thickBot="1">
      <c r="B42" s="45"/>
      <c r="C42" s="46"/>
      <c r="D42" s="47"/>
      <c r="E42" s="126"/>
      <c r="F42" s="126"/>
      <c r="G42" s="127"/>
      <c r="H42" s="126"/>
      <c r="I42" s="126"/>
      <c r="J42" s="127"/>
      <c r="K42" s="126"/>
      <c r="L42" s="127"/>
      <c r="N42" s="91"/>
      <c r="P42" s="91"/>
      <c r="Q42" s="45"/>
      <c r="V42" s="49"/>
      <c r="W42" s="49"/>
      <c r="X42" s="49"/>
      <c r="Y42" s="41"/>
      <c r="AD42" s="160"/>
      <c r="AE42" s="160"/>
      <c r="AF42" s="160"/>
      <c r="AG42" s="160"/>
      <c r="AH42" s="160"/>
      <c r="AI42" s="160"/>
      <c r="AJ42" s="160"/>
      <c r="AK42" s="160"/>
      <c r="AL42" s="160"/>
      <c r="AM42" s="160"/>
    </row>
    <row r="43" spans="2:39" s="8" customFormat="1" ht="13.9" customHeight="1">
      <c r="B43" s="42">
        <v>16</v>
      </c>
      <c r="C43" s="14" t="s">
        <v>71</v>
      </c>
      <c r="D43" s="50">
        <f>G43+J43+L43+N43+P43</f>
        <v>2</v>
      </c>
      <c r="E43" s="36">
        <v>0</v>
      </c>
      <c r="F43" s="36"/>
      <c r="G43" s="18">
        <v>0</v>
      </c>
      <c r="H43" s="37"/>
      <c r="I43" s="38">
        <v>6</v>
      </c>
      <c r="J43" s="18">
        <v>0</v>
      </c>
      <c r="K43" s="38">
        <v>7</v>
      </c>
      <c r="L43" s="18">
        <v>2</v>
      </c>
      <c r="M43" s="38">
        <v>8</v>
      </c>
      <c r="N43" s="18">
        <v>0</v>
      </c>
      <c r="P43" s="91"/>
      <c r="Q43" s="113"/>
      <c r="V43" s="40">
        <f>(AA43/(AC43*3))*3</f>
        <v>5.25</v>
      </c>
      <c r="W43" s="40"/>
      <c r="X43" s="40">
        <f>V43/3</f>
        <v>1.75</v>
      </c>
      <c r="Y43" s="41"/>
      <c r="AA43" s="8">
        <f>'239 Grudzień'!E43+'239 Grudzień'!I43+'239 Grudzień'!K43+'239 Grudzień'!M43+'239 Grudzień'!O43+'239 Grudzień'!Q43</f>
        <v>21</v>
      </c>
      <c r="AC43" s="8">
        <f t="shared" si="15"/>
        <v>4</v>
      </c>
      <c r="AD43" s="160">
        <f t="shared" si="16"/>
        <v>12</v>
      </c>
      <c r="AE43" s="160"/>
      <c r="AF43" s="160">
        <f>AG43-36</f>
        <v>45</v>
      </c>
      <c r="AG43" s="160">
        <f>36+AD35+AD43+AD40+AD38</f>
        <v>81</v>
      </c>
      <c r="AH43" s="160">
        <f>AA35+AA40+AA43+AA37</f>
        <v>136</v>
      </c>
      <c r="AI43" s="160">
        <f>G21</f>
        <v>97</v>
      </c>
      <c r="AJ43" s="160">
        <f>AH43+AI43</f>
        <v>233</v>
      </c>
      <c r="AK43" s="160">
        <f>AH43/AF43</f>
        <v>3.0222222222222221</v>
      </c>
      <c r="AL43" s="160">
        <f>AJ43/AG43</f>
        <v>2.8765432098765431</v>
      </c>
      <c r="AM43" s="160">
        <v>16</v>
      </c>
    </row>
    <row r="44" spans="2:39" s="8" customFormat="1" ht="13.9" customHeight="1" thickBot="1">
      <c r="B44" s="113"/>
      <c r="C44" s="53" t="s">
        <v>72</v>
      </c>
      <c r="D44" s="51">
        <f>G44+J44+L44+N44+P44</f>
        <v>6</v>
      </c>
      <c r="E44" s="36">
        <v>7</v>
      </c>
      <c r="F44" s="36"/>
      <c r="G44" s="18">
        <v>2</v>
      </c>
      <c r="H44" s="37"/>
      <c r="I44" s="38">
        <v>7</v>
      </c>
      <c r="J44" s="18">
        <v>2</v>
      </c>
      <c r="K44" s="38">
        <v>6</v>
      </c>
      <c r="L44" s="18">
        <v>0</v>
      </c>
      <c r="M44" s="38">
        <v>16</v>
      </c>
      <c r="N44" s="18">
        <v>2</v>
      </c>
      <c r="P44" s="91"/>
      <c r="Q44" s="113"/>
      <c r="V44" s="40">
        <f>(AA44/(AC44*3))*3</f>
        <v>9</v>
      </c>
      <c r="W44" s="40"/>
      <c r="X44" s="40">
        <f>V44/3</f>
        <v>3</v>
      </c>
      <c r="Y44" s="41"/>
      <c r="Z44" s="1"/>
      <c r="AA44" s="8">
        <f>'239 Grudzień'!E44+'239 Grudzień'!I44+'239 Grudzień'!K44+'239 Grudzień'!M44+'239 Grudzień'!O44+'239 Grudzień'!Q44</f>
        <v>36</v>
      </c>
      <c r="AC44" s="8">
        <f t="shared" si="15"/>
        <v>4</v>
      </c>
      <c r="AD44" s="160">
        <f t="shared" si="16"/>
        <v>12</v>
      </c>
      <c r="AE44" s="160"/>
      <c r="AF44" s="160"/>
      <c r="AG44" s="160"/>
      <c r="AH44" s="160"/>
      <c r="AI44" s="160"/>
      <c r="AJ44" s="160"/>
      <c r="AK44" s="160"/>
      <c r="AL44" s="160"/>
      <c r="AM44" s="160"/>
    </row>
    <row r="45" spans="2:39" s="8" customFormat="1" ht="13.5" customHeight="1" thickBot="1">
      <c r="B45" s="45"/>
      <c r="C45" s="46"/>
      <c r="D45" s="47"/>
      <c r="E45" s="126"/>
      <c r="F45" s="126"/>
      <c r="G45" s="127"/>
      <c r="H45" s="126"/>
      <c r="I45" s="126"/>
      <c r="J45" s="127"/>
      <c r="K45" s="126"/>
      <c r="L45" s="127"/>
      <c r="N45" s="91"/>
      <c r="P45" s="91"/>
      <c r="Q45" s="113"/>
      <c r="V45" s="49"/>
      <c r="W45" s="49"/>
      <c r="X45" s="49"/>
      <c r="Y45" s="41"/>
      <c r="Z45" s="1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</row>
    <row r="46" spans="2:39" ht="13.5" customHeight="1">
      <c r="B46" s="42">
        <v>15</v>
      </c>
      <c r="C46" s="14" t="s">
        <v>72</v>
      </c>
      <c r="D46" s="35">
        <f>G46+J46+L46+N46+P46</f>
        <v>4</v>
      </c>
      <c r="E46" s="36">
        <v>6</v>
      </c>
      <c r="F46" s="36"/>
      <c r="G46" s="18">
        <v>0</v>
      </c>
      <c r="H46" s="37"/>
      <c r="I46" s="38">
        <v>12</v>
      </c>
      <c r="J46" s="18">
        <v>2</v>
      </c>
      <c r="K46" s="95">
        <v>23</v>
      </c>
      <c r="L46" s="18">
        <v>2</v>
      </c>
      <c r="M46" s="38">
        <v>12</v>
      </c>
      <c r="N46" s="18">
        <v>0</v>
      </c>
      <c r="O46" s="38">
        <v>7</v>
      </c>
      <c r="P46" s="18">
        <v>0</v>
      </c>
      <c r="Q46" s="113"/>
      <c r="V46" s="40">
        <f>(AA46/(AC46*3))*3</f>
        <v>12</v>
      </c>
      <c r="W46" s="40"/>
      <c r="X46" s="40">
        <f>V46/3</f>
        <v>4</v>
      </c>
      <c r="Y46" s="41"/>
      <c r="AA46" s="8">
        <f>'239 Grudzień'!E46+'239 Grudzień'!I46+'239 Grudzień'!K46+'239 Grudzień'!M46+'239 Grudzień'!O46+'239 Grudzień'!Q46</f>
        <v>60</v>
      </c>
      <c r="AC46" s="8">
        <f t="shared" si="15"/>
        <v>5</v>
      </c>
      <c r="AD46" s="160">
        <f t="shared" si="16"/>
        <v>15</v>
      </c>
      <c r="AE46" s="161"/>
      <c r="AF46" s="160">
        <f>AG46-36</f>
        <v>27</v>
      </c>
      <c r="AG46" s="161">
        <f>36+AD46+AD43</f>
        <v>63</v>
      </c>
      <c r="AH46" s="161">
        <f>AA44+AA46</f>
        <v>96</v>
      </c>
      <c r="AI46" s="161">
        <f>G18</f>
        <v>162</v>
      </c>
      <c r="AJ46" s="160">
        <f>AH46+AI46</f>
        <v>258</v>
      </c>
      <c r="AK46" s="160">
        <f>AH46/AF46</f>
        <v>3.5555555555555554</v>
      </c>
      <c r="AL46" s="160">
        <f>AJ46/AG46</f>
        <v>4.0952380952380949</v>
      </c>
      <c r="AM46" s="161">
        <v>15</v>
      </c>
    </row>
    <row r="47" spans="2:39" ht="16.5" thickBot="1">
      <c r="B47" s="45"/>
      <c r="C47" s="34" t="s">
        <v>44</v>
      </c>
      <c r="D47" s="43">
        <f>G47+J47+L47+N47+P47</f>
        <v>6</v>
      </c>
      <c r="E47" s="36">
        <v>22</v>
      </c>
      <c r="F47" s="36"/>
      <c r="G47" s="18">
        <v>2</v>
      </c>
      <c r="H47" s="37"/>
      <c r="I47" s="38">
        <v>6</v>
      </c>
      <c r="J47" s="18">
        <v>0</v>
      </c>
      <c r="K47" s="38">
        <v>15</v>
      </c>
      <c r="L47" s="18">
        <v>0</v>
      </c>
      <c r="M47" s="38">
        <v>14</v>
      </c>
      <c r="N47" s="18">
        <v>2</v>
      </c>
      <c r="O47" s="38">
        <v>16</v>
      </c>
      <c r="P47" s="18">
        <v>2</v>
      </c>
      <c r="Q47" s="113"/>
      <c r="V47" s="40">
        <f>(AA47/(AC47*3))*3</f>
        <v>14.599999999999998</v>
      </c>
      <c r="W47" s="40"/>
      <c r="X47" s="40">
        <f>V47/3</f>
        <v>4.8666666666666663</v>
      </c>
      <c r="Y47" s="41"/>
      <c r="AA47" s="8">
        <f>'239 Grudzień'!E47+'239 Grudzień'!I47+'239 Grudzień'!K47+'239 Grudzień'!M47+'239 Grudzień'!O47+'239 Grudzień'!Q47</f>
        <v>73</v>
      </c>
      <c r="AC47" s="8">
        <f t="shared" si="15"/>
        <v>5</v>
      </c>
      <c r="AD47" s="160">
        <f t="shared" si="16"/>
        <v>15</v>
      </c>
      <c r="AE47" s="161"/>
      <c r="AF47" s="161"/>
      <c r="AG47" s="161"/>
      <c r="AH47" s="161"/>
      <c r="AI47" s="161"/>
      <c r="AJ47" s="161"/>
      <c r="AK47" s="161"/>
      <c r="AL47" s="161"/>
      <c r="AM47" s="161"/>
    </row>
    <row r="48" spans="2:39" ht="16.5" thickBot="1">
      <c r="B48" s="45"/>
      <c r="C48" s="57"/>
      <c r="D48" s="47"/>
      <c r="E48" s="126"/>
      <c r="F48" s="126"/>
      <c r="G48" s="127"/>
      <c r="H48" s="126"/>
      <c r="I48" s="126"/>
      <c r="J48" s="127"/>
      <c r="K48" s="126"/>
      <c r="L48" s="127"/>
      <c r="M48" s="128"/>
      <c r="N48" s="92"/>
      <c r="O48" s="128"/>
      <c r="P48" s="92"/>
      <c r="Q48" s="113"/>
      <c r="V48" s="49"/>
      <c r="W48" s="49"/>
      <c r="X48" s="49"/>
      <c r="Y48" s="41"/>
      <c r="AA48" s="8"/>
      <c r="AC48" s="8"/>
      <c r="AD48" s="160"/>
      <c r="AE48" s="161"/>
      <c r="AF48" s="161"/>
      <c r="AG48" s="161"/>
      <c r="AH48" s="161"/>
      <c r="AI48" s="161"/>
      <c r="AJ48" s="161"/>
      <c r="AK48" s="161"/>
      <c r="AL48" s="161"/>
      <c r="AM48" s="161"/>
    </row>
    <row r="49" spans="2:39" ht="15.75">
      <c r="B49" s="42">
        <v>14</v>
      </c>
      <c r="C49" s="22" t="s">
        <v>44</v>
      </c>
      <c r="D49" s="35">
        <f>G49+J49+L49+N49+P49</f>
        <v>2</v>
      </c>
      <c r="E49" s="36">
        <v>7</v>
      </c>
      <c r="F49" s="36"/>
      <c r="G49" s="18">
        <v>0</v>
      </c>
      <c r="H49" s="37"/>
      <c r="I49" s="16">
        <v>14</v>
      </c>
      <c r="J49" s="18">
        <v>2</v>
      </c>
      <c r="K49" s="38">
        <v>7</v>
      </c>
      <c r="L49" s="18">
        <v>0</v>
      </c>
      <c r="M49" s="38">
        <v>15</v>
      </c>
      <c r="N49" s="18">
        <v>0</v>
      </c>
      <c r="O49" s="113"/>
      <c r="P49" s="113"/>
      <c r="Q49" s="113"/>
      <c r="V49" s="40">
        <f>(AA49/(AC49*3))*3</f>
        <v>10.75</v>
      </c>
      <c r="W49" s="40"/>
      <c r="X49" s="40">
        <f>V49/3</f>
        <v>3.5833333333333335</v>
      </c>
      <c r="Y49" s="41"/>
      <c r="AA49" s="8">
        <f>'239 Grudzień'!E49+'239 Grudzień'!I49+'239 Grudzień'!K49+'239 Grudzień'!M49+'239 Grudzień'!O49+'239 Grudzień'!Q49</f>
        <v>43</v>
      </c>
      <c r="AC49" s="8">
        <f t="shared" si="15"/>
        <v>4</v>
      </c>
      <c r="AD49" s="160">
        <f t="shared" si="16"/>
        <v>12</v>
      </c>
      <c r="AE49" s="161"/>
      <c r="AF49" s="160">
        <f>AG49-36</f>
        <v>27</v>
      </c>
      <c r="AG49" s="161">
        <f>36+AD47+AD49</f>
        <v>63</v>
      </c>
      <c r="AH49" s="161">
        <f>AA47+AA49</f>
        <v>116</v>
      </c>
      <c r="AI49" s="161">
        <f>G17</f>
        <v>196</v>
      </c>
      <c r="AJ49" s="160">
        <f>AH49+AI49</f>
        <v>312</v>
      </c>
      <c r="AK49" s="160">
        <f>AH49/AF49</f>
        <v>4.2962962962962967</v>
      </c>
      <c r="AL49" s="160">
        <f>AJ49/AG49</f>
        <v>4.9523809523809526</v>
      </c>
      <c r="AM49" s="161">
        <v>14</v>
      </c>
    </row>
    <row r="50" spans="2:39" ht="16.5" thickBot="1">
      <c r="B50" s="113"/>
      <c r="C50" s="34" t="s">
        <v>45</v>
      </c>
      <c r="D50" s="43">
        <f>G50+J50+L50+N50+P50</f>
        <v>6</v>
      </c>
      <c r="E50" s="59">
        <v>18</v>
      </c>
      <c r="F50" s="59"/>
      <c r="G50" s="88">
        <v>2</v>
      </c>
      <c r="H50" s="62"/>
      <c r="I50" s="130">
        <v>8</v>
      </c>
      <c r="J50" s="88">
        <v>0</v>
      </c>
      <c r="K50" s="63">
        <v>15</v>
      </c>
      <c r="L50" s="88">
        <v>2</v>
      </c>
      <c r="M50" s="63">
        <v>16</v>
      </c>
      <c r="N50" s="88">
        <v>2</v>
      </c>
      <c r="O50" s="113"/>
      <c r="P50" s="113"/>
      <c r="Q50" s="113"/>
      <c r="V50" s="40">
        <f>(AA50/(AC50*3))*3</f>
        <v>14.25</v>
      </c>
      <c r="W50" s="40"/>
      <c r="X50" s="40">
        <f>V50/3</f>
        <v>4.75</v>
      </c>
      <c r="Y50" s="41"/>
      <c r="AA50" s="8">
        <f>'239 Grudzień'!E50+'239 Grudzień'!I50+'239 Grudzień'!K50+'239 Grudzień'!M50+'239 Grudzień'!O50+'239 Grudzień'!Q50</f>
        <v>57</v>
      </c>
      <c r="AC50" s="8">
        <f t="shared" si="15"/>
        <v>4</v>
      </c>
      <c r="AD50" s="160">
        <f t="shared" si="16"/>
        <v>12</v>
      </c>
      <c r="AE50" s="161"/>
      <c r="AF50" s="161"/>
      <c r="AG50" s="161"/>
      <c r="AH50" s="161"/>
      <c r="AI50" s="161"/>
      <c r="AJ50" s="161"/>
      <c r="AK50" s="161"/>
      <c r="AL50" s="161"/>
      <c r="AM50" s="161"/>
    </row>
    <row r="51" spans="2:39" ht="16.5" thickBot="1">
      <c r="B51" s="45"/>
      <c r="C51" s="57"/>
      <c r="D51" s="47"/>
      <c r="E51" s="126"/>
      <c r="F51" s="126"/>
      <c r="G51" s="127"/>
      <c r="H51" s="126"/>
      <c r="I51" s="126"/>
      <c r="J51" s="127"/>
      <c r="K51" s="126"/>
      <c r="L51" s="127"/>
      <c r="M51" s="126"/>
      <c r="N51" s="127"/>
      <c r="O51" s="113"/>
      <c r="P51" s="113"/>
      <c r="Q51" s="113"/>
      <c r="V51" s="49"/>
      <c r="W51" s="49"/>
      <c r="X51" s="49"/>
      <c r="Y51" s="41"/>
      <c r="AA51" s="8"/>
      <c r="AC51" s="8"/>
      <c r="AD51" s="160"/>
      <c r="AE51" s="161"/>
      <c r="AF51" s="161"/>
      <c r="AG51" s="161"/>
      <c r="AH51" s="161"/>
      <c r="AI51" s="161"/>
      <c r="AJ51" s="161"/>
      <c r="AK51" s="161"/>
      <c r="AL51" s="161"/>
      <c r="AM51" s="161"/>
    </row>
    <row r="52" spans="2:39" ht="15.75">
      <c r="C52" s="34" t="s">
        <v>45</v>
      </c>
      <c r="D52" s="35">
        <f>G52+J52+L52+N52+P52</f>
        <v>6</v>
      </c>
      <c r="E52" s="133">
        <v>24</v>
      </c>
      <c r="F52" s="133"/>
      <c r="G52" s="89">
        <v>0</v>
      </c>
      <c r="H52" s="69"/>
      <c r="I52" s="134">
        <v>16</v>
      </c>
      <c r="J52" s="89">
        <v>2</v>
      </c>
      <c r="K52" s="135">
        <v>23</v>
      </c>
      <c r="L52" s="89">
        <v>2</v>
      </c>
      <c r="M52" s="134">
        <v>30</v>
      </c>
      <c r="N52" s="89">
        <v>2</v>
      </c>
      <c r="O52" s="113"/>
      <c r="P52" s="113"/>
      <c r="Q52" s="113"/>
      <c r="V52" s="40">
        <f>(AA52/(AC52*3))*3</f>
        <v>23.25</v>
      </c>
      <c r="W52" s="40"/>
      <c r="X52" s="40">
        <f>V52/3</f>
        <v>7.75</v>
      </c>
      <c r="Y52" s="41"/>
      <c r="AA52" s="8">
        <f>'239 Grudzień'!E52+'239 Grudzień'!I52+'239 Grudzień'!K52+'239 Grudzień'!M52+'239 Grudzień'!O52+'239 Grudzień'!Q52</f>
        <v>93</v>
      </c>
      <c r="AC52" s="8">
        <f t="shared" si="15"/>
        <v>4</v>
      </c>
      <c r="AD52" s="160">
        <f t="shared" si="16"/>
        <v>12</v>
      </c>
      <c r="AE52" s="161"/>
      <c r="AF52" s="160">
        <f>AG52-36</f>
        <v>12</v>
      </c>
      <c r="AG52" s="161">
        <f>36+AD53</f>
        <v>48</v>
      </c>
      <c r="AH52" s="161">
        <f>AA53</f>
        <v>69</v>
      </c>
      <c r="AI52" s="161">
        <f>G14</f>
        <v>212</v>
      </c>
      <c r="AJ52" s="160">
        <f>AH52+AI52</f>
        <v>281</v>
      </c>
      <c r="AK52" s="160">
        <f>AH52/AF52</f>
        <v>5.75</v>
      </c>
      <c r="AL52" s="160">
        <f>AJ52/AG52</f>
        <v>5.854166666666667</v>
      </c>
      <c r="AM52" s="161">
        <v>13</v>
      </c>
    </row>
    <row r="53" spans="2:39" ht="16.5" thickBot="1">
      <c r="B53" s="42">
        <v>13</v>
      </c>
      <c r="C53" s="22" t="s">
        <v>68</v>
      </c>
      <c r="D53" s="43">
        <f>G53+J53+L53+N53+P53</f>
        <v>2</v>
      </c>
      <c r="E53" s="36">
        <v>25</v>
      </c>
      <c r="F53" s="36"/>
      <c r="G53" s="18">
        <v>2</v>
      </c>
      <c r="H53" s="37"/>
      <c r="I53" s="38">
        <v>15</v>
      </c>
      <c r="J53" s="18">
        <v>0</v>
      </c>
      <c r="K53" s="38">
        <v>22</v>
      </c>
      <c r="L53" s="18">
        <v>0</v>
      </c>
      <c r="M53" s="38">
        <v>7</v>
      </c>
      <c r="N53" s="18">
        <v>0</v>
      </c>
      <c r="O53" s="113"/>
      <c r="P53" s="113"/>
      <c r="Q53" s="113"/>
      <c r="V53" s="40">
        <f>(AA53/(AC53*3))*3</f>
        <v>17.25</v>
      </c>
      <c r="W53" s="40"/>
      <c r="X53" s="40">
        <f>V53/3</f>
        <v>5.75</v>
      </c>
      <c r="Y53" s="41"/>
      <c r="AA53" s="8">
        <f>'239 Grudzień'!E53+'239 Grudzień'!I53+'239 Grudzień'!K53+'239 Grudzień'!M53+'239 Grudzień'!O53+'239 Grudzień'!Q53</f>
        <v>69</v>
      </c>
      <c r="AC53" s="8">
        <f t="shared" si="15"/>
        <v>4</v>
      </c>
      <c r="AD53" s="160">
        <f t="shared" si="16"/>
        <v>12</v>
      </c>
      <c r="AE53" s="161"/>
      <c r="AF53" s="161"/>
      <c r="AG53" s="161"/>
      <c r="AH53" s="161"/>
      <c r="AI53" s="161"/>
      <c r="AJ53" s="161"/>
      <c r="AK53" s="161"/>
      <c r="AL53" s="161"/>
      <c r="AM53" s="161"/>
    </row>
    <row r="54" spans="2:39" ht="16.5" thickBot="1"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AA54" s="8"/>
      <c r="AC54" s="8"/>
      <c r="AD54" s="160"/>
      <c r="AE54" s="161"/>
      <c r="AF54" s="161"/>
      <c r="AG54" s="161"/>
      <c r="AH54" s="161"/>
      <c r="AI54" s="161"/>
      <c r="AJ54" s="161"/>
      <c r="AK54" s="161"/>
      <c r="AL54" s="161"/>
      <c r="AM54" s="161"/>
    </row>
    <row r="55" spans="2:39" ht="15.75">
      <c r="B55" s="8"/>
      <c r="C55" s="34" t="s">
        <v>45</v>
      </c>
      <c r="D55" s="50">
        <f>G55+J55+L55+N55+P55</f>
        <v>6</v>
      </c>
      <c r="E55" s="36">
        <v>17</v>
      </c>
      <c r="F55" s="36"/>
      <c r="G55" s="18">
        <v>2</v>
      </c>
      <c r="H55" s="37"/>
      <c r="I55" s="38">
        <v>20</v>
      </c>
      <c r="J55" s="18">
        <v>0</v>
      </c>
      <c r="K55" s="38">
        <v>25</v>
      </c>
      <c r="L55" s="18">
        <v>2</v>
      </c>
      <c r="M55" s="38">
        <v>16</v>
      </c>
      <c r="N55" s="18">
        <v>2</v>
      </c>
      <c r="O55" s="8"/>
      <c r="P55" s="91"/>
      <c r="Q55" s="45"/>
      <c r="V55" s="40">
        <f>(AA55/(AC55*3))*3</f>
        <v>19.5</v>
      </c>
      <c r="W55" s="40"/>
      <c r="X55" s="40">
        <f>V55/3</f>
        <v>6.5</v>
      </c>
      <c r="Y55" s="41"/>
      <c r="AA55" s="8">
        <f>'239 Grudzień'!E55+'239 Grudzień'!I55+'239 Grudzień'!K55+'239 Grudzień'!M55+'239 Grudzień'!O55+'239 Grudzień'!Q55</f>
        <v>78</v>
      </c>
      <c r="AC55" s="8">
        <f t="shared" si="15"/>
        <v>4</v>
      </c>
      <c r="AD55" s="160">
        <f t="shared" si="16"/>
        <v>12</v>
      </c>
      <c r="AE55" s="161"/>
      <c r="AF55" s="160">
        <f>AG55-36</f>
        <v>12</v>
      </c>
      <c r="AG55" s="161">
        <f>36+AD56</f>
        <v>48</v>
      </c>
      <c r="AH55" s="161">
        <f>AA56</f>
        <v>67</v>
      </c>
      <c r="AI55" s="161">
        <f>G16</f>
        <v>202</v>
      </c>
      <c r="AJ55" s="160">
        <f>AH55+AI55</f>
        <v>269</v>
      </c>
      <c r="AK55" s="160">
        <f>AH55/AF55</f>
        <v>5.583333333333333</v>
      </c>
      <c r="AL55" s="160">
        <f>AJ55/AG55</f>
        <v>5.604166666666667</v>
      </c>
      <c r="AM55" s="161">
        <v>12</v>
      </c>
    </row>
    <row r="56" spans="2:39" ht="16.5" thickBot="1">
      <c r="B56" s="42">
        <v>12</v>
      </c>
      <c r="C56" s="22" t="s">
        <v>24</v>
      </c>
      <c r="D56" s="51">
        <f>G56+J56+L56+N56+P56</f>
        <v>2</v>
      </c>
      <c r="E56" s="36">
        <v>9</v>
      </c>
      <c r="F56" s="36"/>
      <c r="G56" s="18">
        <v>0</v>
      </c>
      <c r="H56" s="37"/>
      <c r="I56" s="38">
        <v>22</v>
      </c>
      <c r="J56" s="18">
        <v>2</v>
      </c>
      <c r="K56" s="38">
        <v>23</v>
      </c>
      <c r="L56" s="18">
        <v>0</v>
      </c>
      <c r="M56" s="38">
        <v>13</v>
      </c>
      <c r="N56" s="18">
        <v>0</v>
      </c>
      <c r="O56" s="8"/>
      <c r="P56" s="91"/>
      <c r="Q56" s="45"/>
      <c r="V56" s="40">
        <f>(AA56/(AC56*3))*3</f>
        <v>16.75</v>
      </c>
      <c r="W56" s="40"/>
      <c r="X56" s="40">
        <f>V56/3</f>
        <v>5.583333333333333</v>
      </c>
      <c r="Y56" s="41"/>
      <c r="AA56" s="8">
        <f>'239 Grudzień'!E56+'239 Grudzień'!I56+'239 Grudzień'!K56+'239 Grudzień'!M56+'239 Grudzień'!O56+'239 Grudzień'!Q56</f>
        <v>67</v>
      </c>
      <c r="AC56" s="8">
        <f t="shared" si="15"/>
        <v>4</v>
      </c>
      <c r="AD56" s="160">
        <f t="shared" si="16"/>
        <v>12</v>
      </c>
      <c r="AE56" s="161"/>
      <c r="AF56" s="161"/>
      <c r="AG56" s="161"/>
      <c r="AH56" s="161"/>
      <c r="AI56" s="161"/>
      <c r="AJ56" s="161"/>
      <c r="AK56" s="161"/>
      <c r="AL56" s="161"/>
      <c r="AM56" s="161"/>
    </row>
    <row r="57" spans="2:39" ht="16.5" thickBot="1">
      <c r="B57" s="45"/>
      <c r="C57" s="46"/>
      <c r="D57" s="47"/>
      <c r="E57" s="126"/>
      <c r="F57" s="126"/>
      <c r="G57" s="127"/>
      <c r="H57" s="126"/>
      <c r="I57" s="126"/>
      <c r="J57" s="127"/>
      <c r="K57" s="126"/>
      <c r="L57" s="127"/>
      <c r="M57" s="8"/>
      <c r="N57" s="91"/>
      <c r="O57" s="8"/>
      <c r="P57" s="91"/>
      <c r="Q57" s="45"/>
      <c r="V57" s="49"/>
      <c r="W57" s="49"/>
      <c r="X57" s="49"/>
      <c r="Y57" s="41"/>
      <c r="AA57" s="8"/>
      <c r="AC57" s="8"/>
      <c r="AD57" s="160"/>
      <c r="AE57" s="161"/>
      <c r="AF57" s="161"/>
      <c r="AG57" s="161"/>
      <c r="AH57" s="161"/>
      <c r="AI57" s="161"/>
      <c r="AJ57" s="161"/>
      <c r="AK57" s="161"/>
      <c r="AL57" s="161"/>
      <c r="AM57" s="161"/>
    </row>
    <row r="58" spans="2:39" ht="15.75">
      <c r="B58" s="42">
        <v>11</v>
      </c>
      <c r="C58" s="14" t="s">
        <v>45</v>
      </c>
      <c r="D58" s="35">
        <f>G58+J58+L58+N58+P58</f>
        <v>3</v>
      </c>
      <c r="E58" s="94">
        <v>20</v>
      </c>
      <c r="F58" s="36"/>
      <c r="G58" s="18">
        <v>2</v>
      </c>
      <c r="H58" s="37"/>
      <c r="I58" s="38">
        <v>23</v>
      </c>
      <c r="J58" s="18">
        <v>0</v>
      </c>
      <c r="K58" s="38">
        <v>23</v>
      </c>
      <c r="L58" s="18">
        <v>1</v>
      </c>
      <c r="M58" s="38">
        <v>8</v>
      </c>
      <c r="N58" s="18">
        <v>0</v>
      </c>
      <c r="O58" s="38">
        <v>16</v>
      </c>
      <c r="P58" s="18">
        <v>0</v>
      </c>
      <c r="Q58" s="45"/>
      <c r="V58" s="40">
        <f>(AA58/(AC58*3))*3</f>
        <v>18</v>
      </c>
      <c r="W58" s="40"/>
      <c r="X58" s="40">
        <f>V58/3</f>
        <v>6</v>
      </c>
      <c r="Y58" s="41"/>
      <c r="AA58" s="8">
        <f>'239 Grudzień'!E58+'239 Grudzień'!I58+'239 Grudzień'!K58+'239 Grudzień'!M58+'239 Grudzień'!O58+'239 Grudzień'!Q58</f>
        <v>90</v>
      </c>
      <c r="AC58" s="8">
        <f t="shared" si="15"/>
        <v>5</v>
      </c>
      <c r="AD58" s="160">
        <f t="shared" si="16"/>
        <v>15</v>
      </c>
      <c r="AE58" s="161"/>
      <c r="AF58" s="160">
        <f>AG58-36</f>
        <v>27</v>
      </c>
      <c r="AG58" s="161">
        <f>36+AD58+AD55</f>
        <v>63</v>
      </c>
      <c r="AH58" s="161">
        <f>AA55+AA58</f>
        <v>168</v>
      </c>
      <c r="AI58" s="161">
        <f>G15</f>
        <v>207</v>
      </c>
      <c r="AJ58" s="160">
        <f>AH58+AI58</f>
        <v>375</v>
      </c>
      <c r="AK58" s="160">
        <f>AH58/AF58</f>
        <v>6.2222222222222223</v>
      </c>
      <c r="AL58" s="160">
        <f>AJ58/AG58</f>
        <v>5.9523809523809526</v>
      </c>
      <c r="AM58" s="161">
        <v>11</v>
      </c>
    </row>
    <row r="59" spans="2:39" ht="16.5" thickBot="1">
      <c r="B59" s="45"/>
      <c r="C59" s="34" t="s">
        <v>66</v>
      </c>
      <c r="D59" s="43">
        <f>G59+J59+L59+N59+P59</f>
        <v>7</v>
      </c>
      <c r="E59" s="36">
        <v>15</v>
      </c>
      <c r="F59" s="36"/>
      <c r="G59" s="18">
        <v>0</v>
      </c>
      <c r="H59" s="37"/>
      <c r="I59" s="38">
        <v>24</v>
      </c>
      <c r="J59" s="18">
        <v>2</v>
      </c>
      <c r="K59" s="38">
        <v>23</v>
      </c>
      <c r="L59" s="18">
        <v>1</v>
      </c>
      <c r="M59" s="38">
        <v>14</v>
      </c>
      <c r="N59" s="18">
        <v>2</v>
      </c>
      <c r="O59" s="38">
        <v>25</v>
      </c>
      <c r="P59" s="18">
        <v>2</v>
      </c>
      <c r="Q59" s="45"/>
      <c r="V59" s="40">
        <f>(AA59/(AC59*3))*3</f>
        <v>20.2</v>
      </c>
      <c r="W59" s="40"/>
      <c r="X59" s="40">
        <f>V59/3</f>
        <v>6.7333333333333334</v>
      </c>
      <c r="Y59" s="41"/>
      <c r="AA59" s="8">
        <f>'239 Grudzień'!E59+'239 Grudzień'!I59+'239 Grudzień'!K59+'239 Grudzień'!M59+'239 Grudzień'!O59+'239 Grudzień'!Q59</f>
        <v>101</v>
      </c>
      <c r="AC59" s="8">
        <f t="shared" si="15"/>
        <v>5</v>
      </c>
      <c r="AD59" s="160">
        <f t="shared" si="16"/>
        <v>15</v>
      </c>
      <c r="AE59" s="161"/>
      <c r="AF59" s="161"/>
      <c r="AG59" s="161"/>
      <c r="AH59" s="161"/>
      <c r="AI59" s="161"/>
      <c r="AJ59" s="161"/>
      <c r="AK59" s="161"/>
      <c r="AL59" s="161"/>
      <c r="AM59" s="161"/>
    </row>
    <row r="60" spans="2:39" ht="16.5" thickBot="1">
      <c r="B60" s="45"/>
      <c r="C60" s="57"/>
      <c r="D60" s="47"/>
      <c r="E60" s="126"/>
      <c r="F60" s="126"/>
      <c r="G60" s="127"/>
      <c r="H60" s="126"/>
      <c r="I60" s="126"/>
      <c r="J60" s="127"/>
      <c r="K60" s="126"/>
      <c r="L60" s="127"/>
      <c r="M60" s="128"/>
      <c r="N60" s="92"/>
      <c r="O60" s="128"/>
      <c r="P60" s="92"/>
      <c r="Q60" s="81"/>
      <c r="V60" s="49"/>
      <c r="W60" s="49"/>
      <c r="X60" s="49"/>
      <c r="Y60" s="41"/>
      <c r="AA60" s="8"/>
      <c r="AC60" s="8"/>
      <c r="AD60" s="160"/>
      <c r="AE60" s="161"/>
      <c r="AF60" s="161"/>
      <c r="AG60" s="161"/>
      <c r="AH60" s="161"/>
      <c r="AI60" s="161"/>
      <c r="AJ60" s="161"/>
      <c r="AK60" s="161"/>
      <c r="AL60" s="161"/>
      <c r="AM60" s="161"/>
    </row>
    <row r="61" spans="2:39" ht="15.75">
      <c r="C61" s="34" t="s">
        <v>66</v>
      </c>
      <c r="D61" s="35">
        <f>G61+J61+L61+N61+P61</f>
        <v>6</v>
      </c>
      <c r="E61" s="36">
        <v>19</v>
      </c>
      <c r="F61" s="36"/>
      <c r="G61" s="18">
        <v>0</v>
      </c>
      <c r="H61" s="37"/>
      <c r="I61" s="38">
        <v>27</v>
      </c>
      <c r="J61" s="18">
        <v>2</v>
      </c>
      <c r="K61" s="38">
        <v>18</v>
      </c>
      <c r="L61" s="18">
        <v>2</v>
      </c>
      <c r="M61" s="38">
        <v>14</v>
      </c>
      <c r="N61" s="18">
        <v>0</v>
      </c>
      <c r="O61" s="38">
        <v>25</v>
      </c>
      <c r="P61" s="18">
        <v>2</v>
      </c>
      <c r="Q61" s="45"/>
      <c r="V61" s="40">
        <f>(AA61/(AC61*3))*3</f>
        <v>20.599999999999998</v>
      </c>
      <c r="W61" s="40"/>
      <c r="X61" s="40">
        <f>V61/3</f>
        <v>6.8666666666666663</v>
      </c>
      <c r="Y61" s="41"/>
      <c r="AA61" s="8">
        <f>'239 Grudzień'!E61+'239 Grudzień'!I61+'239 Grudzień'!K61+'239 Grudzień'!M61+'239 Grudzień'!O61+'239 Grudzień'!Q61</f>
        <v>103</v>
      </c>
      <c r="AC61" s="8">
        <f t="shared" si="15"/>
        <v>5</v>
      </c>
      <c r="AD61" s="160">
        <f t="shared" si="16"/>
        <v>15</v>
      </c>
      <c r="AE61" s="161"/>
      <c r="AF61" s="160">
        <f>AG61-36</f>
        <v>15</v>
      </c>
      <c r="AG61" s="161">
        <f>36+AD62</f>
        <v>51</v>
      </c>
      <c r="AH61" s="161">
        <f>AA62</f>
        <v>92</v>
      </c>
      <c r="AI61" s="161">
        <f>G11</f>
        <v>242</v>
      </c>
      <c r="AJ61" s="160">
        <f>AH61+AI61</f>
        <v>334</v>
      </c>
      <c r="AK61" s="160">
        <f>AH61/AF61</f>
        <v>6.1333333333333337</v>
      </c>
      <c r="AL61" s="160">
        <f>AJ61/AG61</f>
        <v>6.5490196078431371</v>
      </c>
      <c r="AM61" s="161">
        <v>10</v>
      </c>
    </row>
    <row r="62" spans="2:39" ht="16.5" thickBot="1">
      <c r="B62" s="42">
        <v>10</v>
      </c>
      <c r="C62" s="22" t="s">
        <v>70</v>
      </c>
      <c r="D62" s="43">
        <f>G62+J62+L62+N62+P62</f>
        <v>4</v>
      </c>
      <c r="E62" s="36">
        <v>22</v>
      </c>
      <c r="F62" s="36"/>
      <c r="G62" s="18">
        <v>2</v>
      </c>
      <c r="H62" s="37"/>
      <c r="I62" s="38">
        <v>17</v>
      </c>
      <c r="J62" s="18">
        <v>0</v>
      </c>
      <c r="K62" s="38">
        <v>14</v>
      </c>
      <c r="L62" s="18">
        <v>0</v>
      </c>
      <c r="M62" s="38">
        <v>23</v>
      </c>
      <c r="N62" s="18">
        <v>2</v>
      </c>
      <c r="O62" s="38">
        <v>16</v>
      </c>
      <c r="P62" s="18">
        <v>0</v>
      </c>
      <c r="Q62" s="45"/>
      <c r="V62" s="40">
        <f>(AA62/(AC62*3))*3</f>
        <v>18.400000000000002</v>
      </c>
      <c r="W62" s="40"/>
      <c r="X62" s="40">
        <f>V62/3</f>
        <v>6.1333333333333337</v>
      </c>
      <c r="Y62" s="41"/>
      <c r="AA62" s="8">
        <f>'239 Grudzień'!E62+'239 Grudzień'!I62+'239 Grudzień'!K62+'239 Grudzień'!M62+'239 Grudzień'!O62+'239 Grudzień'!Q62</f>
        <v>92</v>
      </c>
      <c r="AC62" s="8">
        <f t="shared" si="15"/>
        <v>5</v>
      </c>
      <c r="AD62" s="160">
        <f t="shared" si="16"/>
        <v>15</v>
      </c>
      <c r="AE62" s="161"/>
      <c r="AF62" s="161"/>
      <c r="AG62" s="161"/>
      <c r="AH62" s="161"/>
      <c r="AI62" s="161"/>
      <c r="AJ62" s="161"/>
      <c r="AK62" s="161"/>
      <c r="AL62" s="161"/>
      <c r="AM62" s="161"/>
    </row>
    <row r="63" spans="2:39" ht="16.5" thickBot="1">
      <c r="B63" s="45"/>
      <c r="C63" s="57"/>
      <c r="D63" s="47"/>
      <c r="E63" s="126"/>
      <c r="F63" s="126"/>
      <c r="G63" s="127"/>
      <c r="H63" s="126"/>
      <c r="I63" s="126"/>
      <c r="J63" s="127"/>
      <c r="K63" s="126"/>
      <c r="L63" s="127"/>
      <c r="M63" s="131"/>
      <c r="N63" s="132"/>
      <c r="O63" s="129"/>
      <c r="P63" s="129"/>
      <c r="Q63" s="45"/>
      <c r="Z63" s="71"/>
      <c r="AA63" s="8"/>
      <c r="AC63" s="8"/>
      <c r="AD63" s="160"/>
      <c r="AE63" s="161"/>
      <c r="AF63" s="161"/>
      <c r="AG63" s="161"/>
      <c r="AH63" s="161"/>
      <c r="AI63" s="161"/>
      <c r="AJ63" s="161"/>
      <c r="AK63" s="161"/>
      <c r="AL63" s="161"/>
      <c r="AM63" s="161"/>
    </row>
    <row r="64" spans="2:39" ht="15.75">
      <c r="B64" s="42">
        <v>9</v>
      </c>
      <c r="C64" s="14" t="s">
        <v>66</v>
      </c>
      <c r="D64" s="35">
        <f>G64+J64+L64+N64+P64</f>
        <v>0</v>
      </c>
      <c r="E64" s="36">
        <v>22</v>
      </c>
      <c r="F64" s="36"/>
      <c r="G64" s="18">
        <v>0</v>
      </c>
      <c r="H64" s="37"/>
      <c r="I64" s="38">
        <v>18</v>
      </c>
      <c r="J64" s="18">
        <v>0</v>
      </c>
      <c r="K64" s="38">
        <v>13</v>
      </c>
      <c r="L64" s="18">
        <v>0</v>
      </c>
      <c r="M64" s="45"/>
      <c r="N64" s="45"/>
      <c r="O64" s="45"/>
      <c r="P64" s="45"/>
      <c r="Q64" s="45"/>
      <c r="V64" s="40">
        <f>(AA64/(AC64*3))*3</f>
        <v>17.666666666666668</v>
      </c>
      <c r="W64" s="40"/>
      <c r="X64" s="40">
        <f>V64/3</f>
        <v>5.8888888888888893</v>
      </c>
      <c r="Z64" s="71"/>
      <c r="AA64" s="8">
        <f>'239 Grudzień'!E64+'239 Grudzień'!I64+'239 Grudzień'!K64+'239 Grudzień'!M64+'239 Grudzień'!O64+'239 Grudzień'!Q64</f>
        <v>53</v>
      </c>
      <c r="AC64" s="8">
        <f t="shared" si="15"/>
        <v>3</v>
      </c>
      <c r="AD64" s="160">
        <f t="shared" si="16"/>
        <v>9</v>
      </c>
      <c r="AE64" s="161"/>
      <c r="AF64" s="160">
        <f>AG64-36</f>
        <v>39</v>
      </c>
      <c r="AG64" s="161">
        <f>36+AD59+AD61+AD64</f>
        <v>75</v>
      </c>
      <c r="AH64" s="161">
        <f>AA59+AA61+AA64</f>
        <v>257</v>
      </c>
      <c r="AI64" s="161">
        <f>G12</f>
        <v>230</v>
      </c>
      <c r="AJ64" s="160">
        <f>AH64+AI64</f>
        <v>487</v>
      </c>
      <c r="AK64" s="160">
        <f>AH64/AF64</f>
        <v>6.5897435897435894</v>
      </c>
      <c r="AL64" s="160">
        <f>AJ64/AG64</f>
        <v>6.4933333333333332</v>
      </c>
      <c r="AM64" s="161">
        <v>9</v>
      </c>
    </row>
    <row r="65" spans="2:39" ht="16.5" thickBot="1">
      <c r="B65" s="113"/>
      <c r="C65" s="34" t="s">
        <v>53</v>
      </c>
      <c r="D65" s="43">
        <f>G65+J65+L65+N65+P65</f>
        <v>6</v>
      </c>
      <c r="E65" s="36">
        <v>26</v>
      </c>
      <c r="F65" s="36"/>
      <c r="G65" s="18">
        <v>2</v>
      </c>
      <c r="H65" s="37"/>
      <c r="I65" s="38">
        <v>24</v>
      </c>
      <c r="J65" s="18">
        <v>2</v>
      </c>
      <c r="K65" s="38">
        <v>23</v>
      </c>
      <c r="L65" s="18">
        <v>2</v>
      </c>
      <c r="M65" s="45"/>
      <c r="N65" s="45"/>
      <c r="O65" s="45"/>
      <c r="P65" s="45"/>
      <c r="Q65" s="45"/>
      <c r="V65" s="40">
        <f>(AA65/(AC65*3))*3</f>
        <v>24.333333333333332</v>
      </c>
      <c r="W65" s="40"/>
      <c r="X65" s="40">
        <f>V65/3</f>
        <v>8.1111111111111107</v>
      </c>
      <c r="Y65" s="113"/>
      <c r="Z65" s="113"/>
      <c r="AA65" s="8">
        <f>'239 Grudzień'!E65+'239 Grudzień'!I65+'239 Grudzień'!K65+'239 Grudzień'!M65+'239 Grudzień'!O65+'239 Grudzień'!Q65</f>
        <v>73</v>
      </c>
      <c r="AC65" s="8">
        <f t="shared" si="15"/>
        <v>3</v>
      </c>
      <c r="AD65" s="160">
        <f t="shared" si="16"/>
        <v>9</v>
      </c>
      <c r="AE65" s="161"/>
      <c r="AF65" s="161"/>
      <c r="AG65" s="161"/>
      <c r="AH65" s="161"/>
      <c r="AI65" s="161"/>
      <c r="AJ65" s="161"/>
      <c r="AK65" s="161"/>
      <c r="AL65" s="161"/>
      <c r="AM65" s="161"/>
    </row>
    <row r="66" spans="2:39" ht="16.5" thickBot="1">
      <c r="B66" s="45"/>
      <c r="C66" s="57"/>
      <c r="E66" s="129"/>
      <c r="F66" s="129"/>
      <c r="G66" s="87"/>
      <c r="H66" s="129"/>
      <c r="I66" s="129"/>
      <c r="J66" s="87"/>
      <c r="K66" s="129"/>
      <c r="L66" s="87"/>
      <c r="M66" s="45"/>
      <c r="N66" s="45"/>
      <c r="O66" s="45"/>
      <c r="P66" s="45"/>
      <c r="Q66" s="45"/>
      <c r="AA66" s="8"/>
      <c r="AC66" s="8"/>
      <c r="AD66" s="160"/>
      <c r="AE66" s="161"/>
      <c r="AF66" s="161"/>
      <c r="AG66" s="161"/>
      <c r="AH66" s="161"/>
      <c r="AI66" s="161"/>
      <c r="AJ66" s="161"/>
      <c r="AK66" s="161"/>
      <c r="AL66" s="161"/>
      <c r="AM66" s="161"/>
    </row>
    <row r="67" spans="2:39" ht="15.75">
      <c r="B67" s="113"/>
      <c r="C67" s="34" t="s">
        <v>53</v>
      </c>
      <c r="D67" s="35">
        <f>G67+J67+L67+N67+P67</f>
        <v>6</v>
      </c>
      <c r="E67" s="36">
        <v>25</v>
      </c>
      <c r="F67" s="36"/>
      <c r="G67" s="18">
        <v>2</v>
      </c>
      <c r="H67" s="37"/>
      <c r="I67" s="38">
        <v>25</v>
      </c>
      <c r="J67" s="18">
        <v>2</v>
      </c>
      <c r="K67" s="38">
        <v>18</v>
      </c>
      <c r="L67" s="18">
        <v>2</v>
      </c>
      <c r="M67" s="45"/>
      <c r="N67" s="45"/>
      <c r="O67" s="45"/>
      <c r="P67" s="45"/>
      <c r="Q67" s="45"/>
      <c r="V67" s="40">
        <f>(AA67/(AC67*3))*3</f>
        <v>22.666666666666664</v>
      </c>
      <c r="W67" s="40"/>
      <c r="X67" s="40">
        <f>V67/3</f>
        <v>7.5555555555555545</v>
      </c>
      <c r="Z67" s="71"/>
      <c r="AA67" s="8">
        <f>'239 Grudzień'!E67+'239 Grudzień'!I67+'239 Grudzień'!K67+'239 Grudzień'!M67+'239 Grudzień'!O67+'239 Grudzień'!Q67</f>
        <v>68</v>
      </c>
      <c r="AC67" s="8">
        <f t="shared" si="15"/>
        <v>3</v>
      </c>
      <c r="AD67" s="160">
        <f t="shared" si="16"/>
        <v>9</v>
      </c>
      <c r="AE67" s="161"/>
      <c r="AF67" s="160">
        <f>AG67-36</f>
        <v>9</v>
      </c>
      <c r="AG67" s="161">
        <f>36+AD67</f>
        <v>45</v>
      </c>
      <c r="AH67" s="161">
        <f>AA68</f>
        <v>39</v>
      </c>
      <c r="AI67" s="161">
        <f>G9</f>
        <v>269</v>
      </c>
      <c r="AJ67" s="160">
        <f>AH67+AI67</f>
        <v>308</v>
      </c>
      <c r="AK67" s="160">
        <f>AH67/AF67</f>
        <v>4.333333333333333</v>
      </c>
      <c r="AL67" s="160">
        <f>AJ67/AG67</f>
        <v>6.8444444444444441</v>
      </c>
      <c r="AM67" s="161">
        <v>8</v>
      </c>
    </row>
    <row r="68" spans="2:39" ht="16.5" thickBot="1">
      <c r="B68" s="42">
        <v>8</v>
      </c>
      <c r="C68" s="22" t="s">
        <v>48</v>
      </c>
      <c r="D68" s="43">
        <f>G68+J68+L68+N68+P68</f>
        <v>0</v>
      </c>
      <c r="E68" s="36">
        <v>8</v>
      </c>
      <c r="F68" s="36"/>
      <c r="G68" s="18">
        <v>0</v>
      </c>
      <c r="H68" s="37"/>
      <c r="I68" s="38">
        <v>23</v>
      </c>
      <c r="J68" s="18">
        <v>0</v>
      </c>
      <c r="K68" s="38">
        <v>8</v>
      </c>
      <c r="L68" s="18">
        <v>0</v>
      </c>
      <c r="M68" s="45"/>
      <c r="N68" s="45"/>
      <c r="O68" s="45"/>
      <c r="P68" s="45"/>
      <c r="Q68" s="45"/>
      <c r="V68" s="40">
        <f>(AA68/(AC68*3))*3</f>
        <v>13</v>
      </c>
      <c r="W68" s="40"/>
      <c r="X68" s="40">
        <f>V68/3</f>
        <v>4.333333333333333</v>
      </c>
      <c r="Z68" s="71"/>
      <c r="AA68" s="8">
        <f>'239 Grudzień'!E68+'239 Grudzień'!I68+'239 Grudzień'!K68+'239 Grudzień'!M68+'239 Grudzień'!O68+'239 Grudzień'!Q68</f>
        <v>39</v>
      </c>
      <c r="AC68" s="8">
        <f t="shared" si="15"/>
        <v>3</v>
      </c>
      <c r="AD68" s="160">
        <f t="shared" si="16"/>
        <v>9</v>
      </c>
      <c r="AE68" s="161"/>
      <c r="AF68" s="161"/>
      <c r="AG68" s="161"/>
      <c r="AH68" s="161"/>
      <c r="AI68" s="161"/>
      <c r="AJ68" s="161"/>
      <c r="AK68" s="161"/>
      <c r="AL68" s="161"/>
      <c r="AM68" s="161"/>
    </row>
    <row r="69" spans="2:39" ht="16.5" thickBot="1">
      <c r="B69" s="45"/>
      <c r="C69" s="57"/>
      <c r="D69" s="47"/>
      <c r="E69" s="126"/>
      <c r="F69" s="126"/>
      <c r="G69" s="127"/>
      <c r="H69" s="126"/>
      <c r="I69" s="126"/>
      <c r="J69" s="127"/>
      <c r="K69" s="126"/>
      <c r="L69" s="127"/>
      <c r="M69" s="128"/>
      <c r="N69" s="92"/>
      <c r="O69" s="128"/>
      <c r="P69" s="92"/>
      <c r="Q69" s="81"/>
      <c r="Z69" s="71"/>
      <c r="AA69" s="8"/>
      <c r="AC69" s="8"/>
      <c r="AD69" s="160"/>
      <c r="AE69" s="161"/>
      <c r="AF69" s="161"/>
      <c r="AG69" s="161"/>
      <c r="AH69" s="161"/>
      <c r="AI69" s="161"/>
      <c r="AJ69" s="161"/>
      <c r="AK69" s="161"/>
      <c r="AL69" s="161"/>
      <c r="AM69" s="161"/>
    </row>
    <row r="70" spans="2:39" ht="15.75">
      <c r="B70" s="42">
        <v>7</v>
      </c>
      <c r="C70" s="14" t="s">
        <v>53</v>
      </c>
      <c r="D70" s="35">
        <f>G70+J70+L70+N70+P70</f>
        <v>4</v>
      </c>
      <c r="E70" s="36">
        <v>17</v>
      </c>
      <c r="F70" s="36"/>
      <c r="G70" s="18">
        <v>0</v>
      </c>
      <c r="H70" s="37"/>
      <c r="I70" s="38">
        <v>22</v>
      </c>
      <c r="J70" s="18">
        <v>2</v>
      </c>
      <c r="K70" s="38">
        <v>23</v>
      </c>
      <c r="L70" s="18">
        <v>2</v>
      </c>
      <c r="M70" s="38">
        <v>15</v>
      </c>
      <c r="N70" s="18">
        <v>0</v>
      </c>
      <c r="O70" s="38">
        <v>23</v>
      </c>
      <c r="P70" s="18">
        <v>0</v>
      </c>
      <c r="Q70" s="45"/>
      <c r="V70" s="40">
        <f>(AA70/(AC70*3))*3</f>
        <v>20</v>
      </c>
      <c r="W70" s="40"/>
      <c r="X70" s="40">
        <f>V70/3</f>
        <v>6.666666666666667</v>
      </c>
      <c r="AA70" s="8">
        <f>'239 Grudzień'!E70+'239 Grudzień'!I70+'239 Grudzień'!K70+'239 Grudzień'!M70+'239 Grudzień'!O70+'239 Grudzień'!Q70</f>
        <v>100</v>
      </c>
      <c r="AC70" s="8">
        <f t="shared" si="15"/>
        <v>5</v>
      </c>
      <c r="AD70" s="160">
        <f t="shared" si="16"/>
        <v>15</v>
      </c>
      <c r="AE70" s="161"/>
      <c r="AF70" s="160">
        <f>AG70-36</f>
        <v>33</v>
      </c>
      <c r="AG70" s="161">
        <f>36+AD65+AD68+AD70</f>
        <v>69</v>
      </c>
      <c r="AH70" s="161">
        <f>AA65+AA67+AA70</f>
        <v>241</v>
      </c>
      <c r="AI70" s="161">
        <f>G10</f>
        <v>246</v>
      </c>
      <c r="AJ70" s="160">
        <f>AH70+AI70</f>
        <v>487</v>
      </c>
      <c r="AK70" s="160">
        <f>AH70/AF70</f>
        <v>7.3030303030303028</v>
      </c>
      <c r="AL70" s="160">
        <f>AJ70/AG70</f>
        <v>7.0579710144927539</v>
      </c>
      <c r="AM70" s="161">
        <v>7</v>
      </c>
    </row>
    <row r="71" spans="2:39" ht="16.5" thickBot="1">
      <c r="B71" s="113"/>
      <c r="C71" s="34" t="s">
        <v>50</v>
      </c>
      <c r="D71" s="43">
        <f>G71+J71+L71+N71+P71</f>
        <v>6</v>
      </c>
      <c r="E71" s="36">
        <v>25</v>
      </c>
      <c r="F71" s="36"/>
      <c r="G71" s="18">
        <v>2</v>
      </c>
      <c r="H71" s="37"/>
      <c r="I71" s="38">
        <v>20</v>
      </c>
      <c r="J71" s="18">
        <v>0</v>
      </c>
      <c r="K71" s="38">
        <v>21</v>
      </c>
      <c r="L71" s="18">
        <v>0</v>
      </c>
      <c r="M71" s="38">
        <v>28</v>
      </c>
      <c r="N71" s="18">
        <v>2</v>
      </c>
      <c r="O71" s="38">
        <v>24</v>
      </c>
      <c r="P71" s="18">
        <v>2</v>
      </c>
      <c r="Q71" s="45"/>
      <c r="V71" s="40">
        <f>(AA71/(AC71*3))*3</f>
        <v>23.599999999999998</v>
      </c>
      <c r="W71" s="40"/>
      <c r="X71" s="40">
        <f>V71/3</f>
        <v>7.8666666666666663</v>
      </c>
      <c r="AA71" s="8">
        <f>'239 Grudzień'!E71+'239 Grudzień'!I71+'239 Grudzień'!K71+'239 Grudzień'!M71+'239 Grudzień'!O71+'239 Grudzień'!Q71</f>
        <v>118</v>
      </c>
      <c r="AC71" s="8">
        <f t="shared" si="15"/>
        <v>5</v>
      </c>
      <c r="AD71" s="160">
        <f t="shared" si="16"/>
        <v>15</v>
      </c>
      <c r="AE71" s="161"/>
      <c r="AF71" s="161"/>
      <c r="AG71" s="161"/>
      <c r="AH71" s="161"/>
      <c r="AI71" s="161"/>
      <c r="AJ71" s="161"/>
      <c r="AK71" s="161"/>
      <c r="AL71" s="161"/>
      <c r="AM71" s="161"/>
    </row>
    <row r="72" spans="2:39" ht="16.5" thickBot="1">
      <c r="B72" s="45"/>
      <c r="C72" s="57"/>
      <c r="D72" s="47"/>
      <c r="E72" s="126"/>
      <c r="F72" s="126"/>
      <c r="G72" s="127"/>
      <c r="H72" s="126"/>
      <c r="I72" s="126"/>
      <c r="J72" s="127"/>
      <c r="K72" s="126"/>
      <c r="L72" s="127"/>
      <c r="M72" s="131"/>
      <c r="N72" s="132"/>
      <c r="O72" s="129"/>
      <c r="P72" s="129"/>
      <c r="Q72" s="45"/>
      <c r="AA72" s="8"/>
      <c r="AC72" s="8"/>
      <c r="AD72" s="160"/>
      <c r="AE72" s="161"/>
      <c r="AF72" s="161"/>
      <c r="AG72" s="161"/>
      <c r="AH72" s="161"/>
      <c r="AI72" s="161"/>
      <c r="AJ72" s="161"/>
      <c r="AK72" s="161"/>
      <c r="AL72" s="161"/>
      <c r="AM72" s="161"/>
    </row>
    <row r="73" spans="2:39" ht="15.75">
      <c r="B73" s="42">
        <v>6</v>
      </c>
      <c r="C73" s="14" t="s">
        <v>50</v>
      </c>
      <c r="D73" s="35">
        <f>G73+J73+L73+N73+P73</f>
        <v>4</v>
      </c>
      <c r="E73" s="36">
        <v>22</v>
      </c>
      <c r="F73" s="36"/>
      <c r="G73" s="18">
        <v>2</v>
      </c>
      <c r="H73" s="37"/>
      <c r="I73" s="38">
        <v>23</v>
      </c>
      <c r="J73" s="18">
        <v>0</v>
      </c>
      <c r="K73" s="38">
        <v>14</v>
      </c>
      <c r="L73" s="18">
        <v>0</v>
      </c>
      <c r="M73" s="38">
        <v>23</v>
      </c>
      <c r="N73" s="18">
        <v>2</v>
      </c>
      <c r="O73" s="38">
        <v>15</v>
      </c>
      <c r="P73" s="18">
        <v>0</v>
      </c>
      <c r="Q73" s="45"/>
      <c r="V73" s="40">
        <f>(AA73/(AC73*3))*3</f>
        <v>19.399999999999999</v>
      </c>
      <c r="W73" s="40"/>
      <c r="X73" s="40">
        <f>V73/3</f>
        <v>6.4666666666666659</v>
      </c>
      <c r="AA73" s="8">
        <f>'239 Grudzień'!E73+'239 Grudzień'!I73+'239 Grudzień'!K73+'239 Grudzień'!M73+'239 Grudzień'!O73+'239 Grudzień'!Q73</f>
        <v>97</v>
      </c>
      <c r="AC73" s="8">
        <f t="shared" si="15"/>
        <v>5</v>
      </c>
      <c r="AD73" s="160">
        <f t="shared" si="16"/>
        <v>15</v>
      </c>
      <c r="AE73" s="161"/>
      <c r="AF73" s="160">
        <f>AG73-36</f>
        <v>30</v>
      </c>
      <c r="AG73" s="161">
        <f>36+AD71+AD73</f>
        <v>66</v>
      </c>
      <c r="AH73" s="161">
        <f>AA71+AA73</f>
        <v>215</v>
      </c>
      <c r="AI73" s="161">
        <f>G8</f>
        <v>271</v>
      </c>
      <c r="AJ73" s="160">
        <f>AH73+AI73</f>
        <v>486</v>
      </c>
      <c r="AK73" s="160">
        <f>AH73/AF73</f>
        <v>7.166666666666667</v>
      </c>
      <c r="AL73" s="160">
        <f>AJ73/AG73</f>
        <v>7.3636363636363633</v>
      </c>
      <c r="AM73" s="161">
        <v>6</v>
      </c>
    </row>
    <row r="74" spans="2:39" ht="16.5" thickBot="1">
      <c r="C74" s="34" t="s">
        <v>51</v>
      </c>
      <c r="D74" s="43">
        <f>G74+J74+L74+N74+P74</f>
        <v>6</v>
      </c>
      <c r="E74" s="36">
        <v>14</v>
      </c>
      <c r="F74" s="36"/>
      <c r="G74" s="18">
        <v>0</v>
      </c>
      <c r="H74" s="37"/>
      <c r="I74" s="38">
        <v>7</v>
      </c>
      <c r="J74" s="18">
        <v>2</v>
      </c>
      <c r="K74" s="38">
        <v>17</v>
      </c>
      <c r="L74" s="18">
        <v>2</v>
      </c>
      <c r="M74" s="38">
        <v>16</v>
      </c>
      <c r="N74" s="18">
        <v>0</v>
      </c>
      <c r="O74" s="38">
        <v>21</v>
      </c>
      <c r="P74" s="18">
        <v>2</v>
      </c>
      <c r="Q74" s="45"/>
      <c r="V74" s="40">
        <f>(AA74/(AC74*3))*3</f>
        <v>15</v>
      </c>
      <c r="W74" s="40"/>
      <c r="X74" s="40">
        <f>V74/3</f>
        <v>5</v>
      </c>
      <c r="AA74" s="8">
        <f>'239 Grudzień'!E74+'239 Grudzień'!I74+'239 Grudzień'!K74+'239 Grudzień'!M74+'239 Grudzień'!O74+'239 Grudzień'!Q74</f>
        <v>75</v>
      </c>
      <c r="AC74" s="8">
        <f t="shared" si="15"/>
        <v>5</v>
      </c>
      <c r="AD74" s="160">
        <f t="shared" si="16"/>
        <v>15</v>
      </c>
      <c r="AE74" s="161"/>
      <c r="AF74" s="161"/>
      <c r="AG74" s="161"/>
      <c r="AH74" s="161"/>
      <c r="AI74" s="161"/>
      <c r="AJ74" s="161"/>
      <c r="AK74" s="161"/>
      <c r="AL74" s="161"/>
      <c r="AM74" s="161"/>
    </row>
    <row r="75" spans="2:39" ht="16.5" thickBot="1">
      <c r="B75" s="45"/>
      <c r="C75" s="57"/>
      <c r="E75" s="129"/>
      <c r="F75" s="129"/>
      <c r="G75" s="87"/>
      <c r="H75" s="129"/>
      <c r="I75" s="129"/>
      <c r="J75" s="87"/>
      <c r="K75" s="129"/>
      <c r="L75" s="87"/>
      <c r="M75" s="129"/>
      <c r="N75" s="87"/>
      <c r="O75" s="129"/>
      <c r="P75" s="87"/>
      <c r="Q75" s="45"/>
      <c r="AA75" s="8"/>
      <c r="AC75" s="8"/>
      <c r="AD75" s="160"/>
      <c r="AE75" s="161"/>
      <c r="AF75" s="161"/>
      <c r="AG75" s="161"/>
      <c r="AH75" s="161"/>
      <c r="AI75" s="161"/>
      <c r="AJ75" s="161"/>
      <c r="AK75" s="161"/>
      <c r="AL75" s="161"/>
      <c r="AM75" s="161"/>
    </row>
    <row r="76" spans="2:39" ht="15.75">
      <c r="B76" s="42">
        <v>5</v>
      </c>
      <c r="C76" s="22" t="s">
        <v>51</v>
      </c>
      <c r="D76" s="35">
        <f>G76+J76+L76+N76+P76</f>
        <v>0</v>
      </c>
      <c r="E76" s="36">
        <v>23</v>
      </c>
      <c r="F76" s="36"/>
      <c r="G76" s="18">
        <v>0</v>
      </c>
      <c r="H76" s="37"/>
      <c r="I76" s="38">
        <v>13</v>
      </c>
      <c r="J76" s="18">
        <v>0</v>
      </c>
      <c r="K76" s="38">
        <v>25</v>
      </c>
      <c r="L76" s="18">
        <v>0</v>
      </c>
      <c r="M76" s="45"/>
      <c r="N76" s="45"/>
      <c r="O76" s="45"/>
      <c r="P76" s="45"/>
      <c r="Q76" s="45"/>
      <c r="V76" s="40">
        <f>(AA76/(AC76*3))*3</f>
        <v>20.333333333333332</v>
      </c>
      <c r="W76" s="40"/>
      <c r="X76" s="40">
        <f>V76/3</f>
        <v>6.7777777777777777</v>
      </c>
      <c r="AA76" s="8">
        <f>'239 Grudzień'!E76+'239 Grudzień'!I76+'239 Grudzień'!K76+'239 Grudzień'!M76+'239 Grudzień'!O76+'239 Grudzień'!Q76</f>
        <v>61</v>
      </c>
      <c r="AC76" s="8">
        <f t="shared" si="15"/>
        <v>3</v>
      </c>
      <c r="AD76" s="160">
        <f t="shared" si="16"/>
        <v>9</v>
      </c>
      <c r="AE76" s="161"/>
      <c r="AF76" s="160">
        <f>AG76-36</f>
        <v>9</v>
      </c>
      <c r="AG76" s="161">
        <f>36+AD76</f>
        <v>45</v>
      </c>
      <c r="AH76" s="161">
        <f>AA76</f>
        <v>61</v>
      </c>
      <c r="AI76" s="161">
        <f>G7</f>
        <v>276</v>
      </c>
      <c r="AJ76" s="160">
        <f>AH76+AI76</f>
        <v>337</v>
      </c>
      <c r="AK76" s="160">
        <f>AH76/AF76</f>
        <v>6.7777777777777777</v>
      </c>
      <c r="AL76" s="160">
        <f>AJ76/AG76</f>
        <v>7.4888888888888889</v>
      </c>
      <c r="AM76" s="161">
        <v>5</v>
      </c>
    </row>
    <row r="77" spans="2:39" ht="16.5" thickBot="1">
      <c r="B77" s="45"/>
      <c r="C77" s="34" t="s">
        <v>18</v>
      </c>
      <c r="D77" s="43">
        <f>G77+J77+L77+N77+P77</f>
        <v>6</v>
      </c>
      <c r="E77" s="94">
        <v>24</v>
      </c>
      <c r="F77" s="36"/>
      <c r="G77" s="18">
        <v>2</v>
      </c>
      <c r="H77" s="37"/>
      <c r="I77" s="38">
        <v>18</v>
      </c>
      <c r="J77" s="18">
        <v>2</v>
      </c>
      <c r="K77" s="38">
        <v>28</v>
      </c>
      <c r="L77" s="18">
        <v>2</v>
      </c>
      <c r="M77" s="113"/>
      <c r="N77" s="113"/>
      <c r="O77" s="113"/>
      <c r="P77" s="113"/>
      <c r="Q77" s="113"/>
      <c r="V77" s="40">
        <f>(AA77/(AC77*3))*3</f>
        <v>23.333333333333332</v>
      </c>
      <c r="W77" s="40"/>
      <c r="X77" s="40">
        <f>V77/3</f>
        <v>7.7777777777777777</v>
      </c>
      <c r="AA77" s="8">
        <f>'239 Grudzień'!E77+'239 Grudzień'!I77+'239 Grudzień'!K77+'239 Grudzień'!M77+'239 Grudzień'!O77+'239 Grudzień'!Q77</f>
        <v>70</v>
      </c>
      <c r="AC77" s="8">
        <f t="shared" si="15"/>
        <v>3</v>
      </c>
      <c r="AD77" s="160">
        <f t="shared" si="16"/>
        <v>9</v>
      </c>
      <c r="AE77" s="161"/>
      <c r="AF77" s="161"/>
      <c r="AG77" s="161"/>
      <c r="AH77" s="161"/>
      <c r="AI77" s="161"/>
      <c r="AJ77" s="161"/>
      <c r="AK77" s="161"/>
      <c r="AL77" s="161"/>
      <c r="AM77" s="161"/>
    </row>
    <row r="78" spans="2:39" ht="16.5" thickBot="1">
      <c r="B78" s="45"/>
      <c r="C78" s="57"/>
      <c r="D78" s="47"/>
      <c r="E78" s="126"/>
      <c r="F78" s="126"/>
      <c r="G78" s="127"/>
      <c r="H78" s="126"/>
      <c r="I78" s="126"/>
      <c r="J78" s="127"/>
      <c r="K78" s="126"/>
      <c r="L78" s="127"/>
      <c r="M78" s="128"/>
      <c r="N78" s="92"/>
      <c r="O78" s="113"/>
      <c r="P78" s="113"/>
      <c r="Q78" s="113"/>
      <c r="AA78" s="8"/>
      <c r="AC78" s="8"/>
      <c r="AD78" s="160"/>
      <c r="AE78" s="161"/>
      <c r="AF78" s="161"/>
      <c r="AG78" s="161"/>
      <c r="AH78" s="161"/>
      <c r="AI78" s="161"/>
      <c r="AJ78" s="161"/>
      <c r="AK78" s="161"/>
      <c r="AL78" s="161"/>
      <c r="AM78" s="161"/>
    </row>
    <row r="79" spans="2:39" ht="15.75">
      <c r="C79" s="34" t="s">
        <v>18</v>
      </c>
      <c r="D79" s="35">
        <f>G79+J79+L79+N79+P79</f>
        <v>7</v>
      </c>
      <c r="E79" s="36">
        <v>24</v>
      </c>
      <c r="F79" s="36"/>
      <c r="G79" s="18">
        <v>2</v>
      </c>
      <c r="H79" s="37"/>
      <c r="I79" s="38">
        <v>24</v>
      </c>
      <c r="J79" s="18">
        <v>1</v>
      </c>
      <c r="K79" s="38">
        <v>22</v>
      </c>
      <c r="L79" s="18">
        <v>2</v>
      </c>
      <c r="M79" s="95">
        <v>26</v>
      </c>
      <c r="N79" s="18">
        <v>2</v>
      </c>
      <c r="O79" s="113"/>
      <c r="P79" s="113"/>
      <c r="Q79" s="113"/>
      <c r="V79" s="40">
        <f>(AA79/(AC79*3))*3</f>
        <v>24</v>
      </c>
      <c r="W79" s="40"/>
      <c r="X79" s="40">
        <f>V79/3</f>
        <v>8</v>
      </c>
      <c r="AA79" s="8">
        <f>'239 Grudzień'!E79+'239 Grudzień'!I79+'239 Grudzień'!K79+'239 Grudzień'!M79+'239 Grudzień'!O79+'239 Grudzień'!Q79</f>
        <v>96</v>
      </c>
      <c r="AC79" s="8">
        <f t="shared" si="15"/>
        <v>4</v>
      </c>
      <c r="AD79" s="160">
        <f t="shared" si="16"/>
        <v>12</v>
      </c>
      <c r="AE79" s="161"/>
      <c r="AF79" s="160">
        <f>AG79-36</f>
        <v>12</v>
      </c>
      <c r="AG79" s="161">
        <f>36+AD79</f>
        <v>48</v>
      </c>
      <c r="AH79" s="161">
        <f>AA80</f>
        <v>82</v>
      </c>
      <c r="AI79" s="161">
        <f>G13</f>
        <v>224</v>
      </c>
      <c r="AJ79" s="160">
        <f>AH79+AI79</f>
        <v>306</v>
      </c>
      <c r="AK79" s="160">
        <f>AH79/AF79</f>
        <v>6.833333333333333</v>
      </c>
      <c r="AL79" s="160">
        <f>AJ79/AG79</f>
        <v>6.375</v>
      </c>
      <c r="AM79" s="161">
        <v>4</v>
      </c>
    </row>
    <row r="80" spans="2:39" ht="16.5" thickBot="1">
      <c r="B80" s="42">
        <v>4</v>
      </c>
      <c r="C80" s="14" t="s">
        <v>10</v>
      </c>
      <c r="D80" s="43">
        <f>G80+J80+L80+N80+P80</f>
        <v>1</v>
      </c>
      <c r="E80" s="36">
        <v>14</v>
      </c>
      <c r="F80" s="36"/>
      <c r="G80" s="18">
        <v>0</v>
      </c>
      <c r="H80" s="37"/>
      <c r="I80" s="38">
        <v>24</v>
      </c>
      <c r="J80" s="18">
        <v>1</v>
      </c>
      <c r="K80" s="38">
        <v>19</v>
      </c>
      <c r="L80" s="18">
        <v>0</v>
      </c>
      <c r="M80" s="38">
        <v>25</v>
      </c>
      <c r="N80" s="18">
        <v>0</v>
      </c>
      <c r="O80" s="113"/>
      <c r="P80" s="113"/>
      <c r="Q80" s="113"/>
      <c r="V80" s="40">
        <f>(AA80/(AC80*3))*3</f>
        <v>20.5</v>
      </c>
      <c r="W80" s="40"/>
      <c r="X80" s="40">
        <f>V80/3</f>
        <v>6.833333333333333</v>
      </c>
      <c r="AA80" s="8">
        <f>'239 Grudzień'!E80+'239 Grudzień'!I80+'239 Grudzień'!K80+'239 Grudzień'!M80+'239 Grudzień'!O80+'239 Grudzień'!Q80</f>
        <v>82</v>
      </c>
      <c r="AC80" s="8">
        <f t="shared" si="15"/>
        <v>4</v>
      </c>
      <c r="AD80" s="160">
        <f t="shared" si="16"/>
        <v>12</v>
      </c>
      <c r="AE80" s="161"/>
      <c r="AF80" s="161"/>
      <c r="AG80" s="161"/>
      <c r="AH80" s="161"/>
      <c r="AI80" s="161"/>
      <c r="AJ80" s="161"/>
      <c r="AK80" s="161"/>
      <c r="AL80" s="161"/>
      <c r="AM80" s="161"/>
    </row>
    <row r="81" spans="2:39" ht="16.5" thickBot="1">
      <c r="B81" s="45"/>
      <c r="C81" s="57"/>
      <c r="D81" s="47"/>
      <c r="E81" s="126"/>
      <c r="F81" s="126"/>
      <c r="G81" s="127"/>
      <c r="H81" s="126"/>
      <c r="I81" s="126"/>
      <c r="J81" s="127"/>
      <c r="K81" s="126"/>
      <c r="L81" s="127"/>
      <c r="M81" s="128"/>
      <c r="N81" s="92"/>
      <c r="O81" s="128"/>
      <c r="P81" s="92"/>
      <c r="Q81" s="113"/>
      <c r="AA81" s="8"/>
      <c r="AC81" s="8"/>
      <c r="AD81" s="160"/>
      <c r="AE81" s="161"/>
      <c r="AF81" s="161"/>
      <c r="AG81" s="161"/>
      <c r="AH81" s="161"/>
      <c r="AI81" s="161"/>
      <c r="AJ81" s="161"/>
      <c r="AK81" s="161"/>
      <c r="AL81" s="161"/>
      <c r="AM81" s="161"/>
    </row>
    <row r="82" spans="2:39" ht="15.75">
      <c r="B82" s="42">
        <v>3</v>
      </c>
      <c r="C82" s="137" t="s">
        <v>18</v>
      </c>
      <c r="D82" s="35">
        <f>G82+J82+L82+N82+P82</f>
        <v>4</v>
      </c>
      <c r="E82" s="36">
        <v>24</v>
      </c>
      <c r="F82" s="36"/>
      <c r="G82" s="18">
        <v>2</v>
      </c>
      <c r="H82" s="37"/>
      <c r="I82" s="16">
        <v>18</v>
      </c>
      <c r="J82" s="18">
        <v>0</v>
      </c>
      <c r="K82" s="24">
        <v>24</v>
      </c>
      <c r="L82" s="18">
        <v>0</v>
      </c>
      <c r="M82" s="38">
        <v>24</v>
      </c>
      <c r="N82" s="18">
        <v>2</v>
      </c>
      <c r="O82" s="38">
        <v>15</v>
      </c>
      <c r="P82" s="18">
        <v>0</v>
      </c>
      <c r="Q82" s="113"/>
      <c r="V82" s="40">
        <f>(AA82/(AC82*3))*3</f>
        <v>21</v>
      </c>
      <c r="W82" s="40"/>
      <c r="X82" s="40">
        <f>V82/3</f>
        <v>7</v>
      </c>
      <c r="AA82" s="8">
        <f>'239 Grudzień'!E82+'239 Grudzień'!I82+'239 Grudzień'!K82+'239 Grudzień'!M82+'239 Grudzień'!O82+'239 Grudzień'!Q82</f>
        <v>105</v>
      </c>
      <c r="AC82" s="8">
        <f t="shared" si="15"/>
        <v>5</v>
      </c>
      <c r="AD82" s="160">
        <f t="shared" si="16"/>
        <v>15</v>
      </c>
      <c r="AE82" s="161"/>
      <c r="AF82" s="160">
        <f>AG82-36</f>
        <v>36</v>
      </c>
      <c r="AG82" s="161">
        <f>36+AD77+AD80+AD83</f>
        <v>72</v>
      </c>
      <c r="AH82" s="161">
        <f>AA77+AA79+AA82</f>
        <v>271</v>
      </c>
      <c r="AI82" s="161">
        <f>G6</f>
        <v>276</v>
      </c>
      <c r="AJ82" s="160">
        <f>AH82+AI82</f>
        <v>547</v>
      </c>
      <c r="AK82" s="160">
        <f>AH82/AF82</f>
        <v>7.5277777777777777</v>
      </c>
      <c r="AL82" s="160">
        <f>AJ82/AG82</f>
        <v>7.5972222222222223</v>
      </c>
      <c r="AM82" s="161">
        <v>3</v>
      </c>
    </row>
    <row r="83" spans="2:39" ht="16.5" thickBot="1">
      <c r="C83" s="34" t="s">
        <v>22</v>
      </c>
      <c r="D83" s="43">
        <f>G83+J83+L83+N83+P83</f>
        <v>6</v>
      </c>
      <c r="E83" s="59">
        <v>13</v>
      </c>
      <c r="F83" s="59"/>
      <c r="G83" s="88">
        <v>0</v>
      </c>
      <c r="H83" s="62"/>
      <c r="I83" s="130">
        <v>23</v>
      </c>
      <c r="J83" s="88">
        <v>2</v>
      </c>
      <c r="K83" s="136">
        <v>28</v>
      </c>
      <c r="L83" s="88">
        <v>2</v>
      </c>
      <c r="M83" s="63">
        <v>20</v>
      </c>
      <c r="N83" s="88">
        <v>0</v>
      </c>
      <c r="O83" s="63">
        <v>24</v>
      </c>
      <c r="P83" s="88">
        <v>2</v>
      </c>
      <c r="Q83" s="113"/>
      <c r="V83" s="40">
        <f>(AA83/(AC83*3))*3</f>
        <v>21.6</v>
      </c>
      <c r="W83" s="40"/>
      <c r="X83" s="40">
        <f>V83/3</f>
        <v>7.2</v>
      </c>
      <c r="AA83" s="8">
        <f>'239 Grudzień'!E83+'239 Grudzień'!I83+'239 Grudzień'!K83+'239 Grudzień'!M83+'239 Grudzień'!O83+'239 Grudzień'!Q83</f>
        <v>108</v>
      </c>
      <c r="AC83" s="8">
        <f t="shared" si="15"/>
        <v>5</v>
      </c>
      <c r="AD83" s="160">
        <f t="shared" si="16"/>
        <v>15</v>
      </c>
      <c r="AE83" s="161"/>
      <c r="AF83" s="161"/>
      <c r="AG83" s="161"/>
      <c r="AH83" s="161"/>
      <c r="AI83" s="161"/>
      <c r="AJ83" s="161"/>
      <c r="AK83" s="161"/>
      <c r="AL83" s="161"/>
      <c r="AM83" s="161"/>
    </row>
    <row r="84" spans="2:39" ht="16.5" thickBot="1">
      <c r="B84" s="45"/>
      <c r="C84" s="57"/>
      <c r="D84" s="47"/>
      <c r="E84" s="126"/>
      <c r="F84" s="126"/>
      <c r="G84" s="127"/>
      <c r="H84" s="126"/>
      <c r="I84" s="126"/>
      <c r="J84" s="127"/>
      <c r="K84" s="126"/>
      <c r="L84" s="127"/>
      <c r="M84" s="126"/>
      <c r="N84" s="127"/>
      <c r="O84" s="131"/>
      <c r="P84" s="132"/>
      <c r="Q84" s="113"/>
      <c r="AA84" s="8"/>
      <c r="AC84" s="8"/>
      <c r="AD84" s="160"/>
      <c r="AE84" s="161"/>
      <c r="AF84" s="161"/>
      <c r="AG84" s="161"/>
      <c r="AH84" s="161"/>
      <c r="AI84" s="161"/>
      <c r="AJ84" s="161"/>
      <c r="AK84" s="161"/>
      <c r="AL84" s="161"/>
      <c r="AM84" s="161"/>
    </row>
    <row r="85" spans="2:39" ht="15.75">
      <c r="B85" s="42">
        <v>2</v>
      </c>
      <c r="C85" s="101" t="s">
        <v>22</v>
      </c>
      <c r="D85" s="35">
        <f>G85+J85+L85+N85+P85</f>
        <v>2</v>
      </c>
      <c r="E85" s="133">
        <v>15</v>
      </c>
      <c r="F85" s="133"/>
      <c r="G85" s="89">
        <v>0</v>
      </c>
      <c r="H85" s="69"/>
      <c r="I85" s="134">
        <v>25</v>
      </c>
      <c r="J85" s="89">
        <v>2</v>
      </c>
      <c r="K85" s="134">
        <v>22</v>
      </c>
      <c r="L85" s="89">
        <v>0</v>
      </c>
      <c r="M85" s="134">
        <v>25</v>
      </c>
      <c r="N85" s="89">
        <v>0</v>
      </c>
      <c r="P85" s="58"/>
      <c r="Q85" s="113"/>
      <c r="V85" s="40">
        <f>(AA85/(AC85*3))*3</f>
        <v>21.75</v>
      </c>
      <c r="W85" s="40"/>
      <c r="X85" s="40">
        <f>V85/3</f>
        <v>7.25</v>
      </c>
      <c r="AA85" s="8">
        <f>'239 Grudzień'!E85+'239 Grudzień'!I85+'239 Grudzień'!K85+'239 Grudzień'!M85+'239 Grudzień'!O85+'239 Grudzień'!Q85</f>
        <v>87</v>
      </c>
      <c r="AC85" s="8">
        <f t="shared" si="15"/>
        <v>4</v>
      </c>
      <c r="AD85" s="160">
        <f t="shared" si="16"/>
        <v>12</v>
      </c>
      <c r="AE85" s="161"/>
      <c r="AF85" s="160">
        <f>AG85-36</f>
        <v>27</v>
      </c>
      <c r="AG85" s="161">
        <f>36+AD83+AD85</f>
        <v>63</v>
      </c>
      <c r="AH85" s="161">
        <f>AA83+AA85</f>
        <v>195</v>
      </c>
      <c r="AI85" s="161">
        <f>G5</f>
        <v>302</v>
      </c>
      <c r="AJ85" s="160">
        <f>AH85+AI85</f>
        <v>497</v>
      </c>
      <c r="AK85" s="160">
        <f>AH85/AF85</f>
        <v>7.2222222222222223</v>
      </c>
      <c r="AL85" s="160">
        <f>AJ85/AG85</f>
        <v>7.8888888888888893</v>
      </c>
      <c r="AM85" s="161">
        <v>2</v>
      </c>
    </row>
    <row r="86" spans="2:39" ht="16.5" thickBot="1">
      <c r="B86" s="45"/>
      <c r="C86" s="34" t="s">
        <v>49</v>
      </c>
      <c r="D86" s="43">
        <f>G86+J86+L86+N86+P86</f>
        <v>6</v>
      </c>
      <c r="E86" s="36">
        <v>23</v>
      </c>
      <c r="F86" s="36"/>
      <c r="G86" s="18">
        <v>2</v>
      </c>
      <c r="H86" s="37"/>
      <c r="I86" s="38">
        <v>19</v>
      </c>
      <c r="J86" s="18">
        <v>0</v>
      </c>
      <c r="K86" s="38">
        <v>24</v>
      </c>
      <c r="L86" s="18">
        <v>2</v>
      </c>
      <c r="M86" s="38">
        <v>27</v>
      </c>
      <c r="N86" s="18">
        <v>2</v>
      </c>
      <c r="Q86" s="113"/>
      <c r="V86" s="40">
        <f>(AA86/(AC86*3))*3</f>
        <v>23.25</v>
      </c>
      <c r="W86" s="40"/>
      <c r="X86" s="40">
        <f>V86/3</f>
        <v>7.75</v>
      </c>
      <c r="AA86" s="8">
        <f>'239 Grudzień'!E86+'239 Grudzień'!I86+'239 Grudzień'!K86+'239 Grudzień'!M86+'239 Grudzień'!O86+'239 Grudzień'!Q86</f>
        <v>93</v>
      </c>
      <c r="AC86" s="8">
        <f>COUNTA(E86,I86,K86,M86,O86)</f>
        <v>4</v>
      </c>
      <c r="AD86" s="160">
        <f t="shared" si="16"/>
        <v>12</v>
      </c>
      <c r="AE86" s="161"/>
      <c r="AF86" s="161"/>
      <c r="AG86" s="161"/>
      <c r="AH86" s="161"/>
      <c r="AI86" s="161"/>
      <c r="AJ86" s="161"/>
      <c r="AK86" s="161"/>
      <c r="AL86" s="161"/>
      <c r="AM86" s="161"/>
    </row>
    <row r="87" spans="2:39" ht="15.75">
      <c r="G87" s="87"/>
      <c r="K87" s="96"/>
      <c r="N87" s="113"/>
      <c r="O87" s="113"/>
      <c r="P87" s="113"/>
      <c r="Q87" s="113"/>
      <c r="AD87" s="161"/>
      <c r="AE87" s="161"/>
      <c r="AF87" s="161"/>
      <c r="AG87" s="161"/>
      <c r="AH87" s="161"/>
      <c r="AI87" s="161"/>
      <c r="AJ87" s="161"/>
      <c r="AK87" s="161"/>
      <c r="AL87" s="161"/>
      <c r="AM87" s="161"/>
    </row>
    <row r="88" spans="2:39" ht="15.75">
      <c r="B88" s="70">
        <v>1</v>
      </c>
      <c r="C88" s="97" t="s">
        <v>49</v>
      </c>
      <c r="N88" s="113"/>
      <c r="O88" s="113"/>
      <c r="P88" s="113"/>
      <c r="Q88" s="113"/>
      <c r="AD88" s="161"/>
      <c r="AE88" s="161"/>
      <c r="AF88" s="160">
        <f>AG88-36</f>
        <v>12</v>
      </c>
      <c r="AG88" s="161">
        <f>36+AD86</f>
        <v>48</v>
      </c>
      <c r="AH88" s="161">
        <f>AA86</f>
        <v>93</v>
      </c>
      <c r="AI88" s="161">
        <f>G4</f>
        <v>315</v>
      </c>
      <c r="AJ88" s="160">
        <f>AH88+AI88</f>
        <v>408</v>
      </c>
      <c r="AK88" s="160">
        <f>AH88/AF88</f>
        <v>7.75</v>
      </c>
      <c r="AL88" s="160">
        <f>AJ88/AG88</f>
        <v>8.5</v>
      </c>
      <c r="AM88" s="161">
        <v>1</v>
      </c>
    </row>
    <row r="89" spans="2:39" ht="15.75"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AD89" s="161"/>
      <c r="AE89" s="161"/>
      <c r="AF89" s="161"/>
      <c r="AG89" s="161"/>
      <c r="AH89" s="161"/>
      <c r="AI89" s="161"/>
      <c r="AJ89" s="161"/>
      <c r="AK89" s="161"/>
      <c r="AL89" s="161"/>
      <c r="AM89" s="161"/>
    </row>
    <row r="90" spans="2:39" ht="15.75"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AD90" s="161"/>
      <c r="AE90" s="161"/>
      <c r="AF90" s="161"/>
      <c r="AG90" s="161"/>
      <c r="AH90" s="161"/>
      <c r="AI90" s="161"/>
      <c r="AJ90" s="161"/>
      <c r="AK90" s="161"/>
      <c r="AL90" s="161"/>
      <c r="AM90" s="161"/>
    </row>
    <row r="91" spans="2:39" ht="15.75"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AD91" s="161"/>
      <c r="AE91" s="161"/>
      <c r="AF91" s="161"/>
      <c r="AG91" s="161"/>
      <c r="AH91" s="161"/>
      <c r="AI91" s="161"/>
      <c r="AJ91" s="161"/>
      <c r="AK91" s="161"/>
      <c r="AL91" s="161"/>
      <c r="AM91" s="161"/>
    </row>
    <row r="92" spans="2:39" ht="15.75">
      <c r="B92" s="113"/>
      <c r="C92" s="113"/>
      <c r="D92" s="113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AD92" s="161"/>
      <c r="AE92" s="161"/>
      <c r="AF92" s="161"/>
      <c r="AG92" s="161"/>
      <c r="AH92" s="161"/>
      <c r="AI92" s="161"/>
      <c r="AJ92" s="161"/>
      <c r="AK92" s="161"/>
      <c r="AL92" s="161"/>
      <c r="AM92" s="161"/>
    </row>
    <row r="93" spans="2:39" ht="15"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</row>
    <row r="94" spans="2:39" ht="15">
      <c r="B94" s="113"/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</row>
    <row r="95" spans="2:39" ht="15">
      <c r="B95" s="113"/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</row>
    <row r="96" spans="2:39" ht="15">
      <c r="B96" s="113"/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</row>
    <row r="97" spans="2:17" ht="15">
      <c r="B97" s="113"/>
      <c r="C97" s="113"/>
      <c r="D97" s="113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13"/>
      <c r="Q97" s="113"/>
    </row>
    <row r="98" spans="2:17" ht="15">
      <c r="B98" s="113"/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</row>
    <row r="99" spans="2:17" ht="15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</row>
    <row r="100" spans="2:17" ht="15">
      <c r="B100" s="113"/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</row>
    <row r="101" spans="2:17" ht="15">
      <c r="B101" s="113"/>
      <c r="C101" s="113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</row>
    <row r="102" spans="2:17" ht="15">
      <c r="B102" s="113"/>
      <c r="C102" s="113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</row>
    <row r="103" spans="2:17" ht="15">
      <c r="B103" s="113"/>
      <c r="C103" s="113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</row>
    <row r="104" spans="2:17" ht="15">
      <c r="B104" s="113"/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</row>
    <row r="105" spans="2:17" ht="15">
      <c r="B105" s="113"/>
      <c r="C105" s="113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</row>
    <row r="106" spans="2:17" ht="15">
      <c r="B106" s="113"/>
      <c r="C106" s="113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</row>
    <row r="107" spans="2:17" ht="15">
      <c r="B107" s="113"/>
      <c r="C107" s="113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</row>
    <row r="108" spans="2:17" ht="15">
      <c r="B108" s="113"/>
      <c r="C108" s="113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</row>
    <row r="109" spans="2:17" ht="15">
      <c r="B109" s="113"/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</row>
    <row r="110" spans="2:17" ht="15">
      <c r="B110" s="113"/>
      <c r="C110" s="113"/>
      <c r="D110" s="113"/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</row>
    <row r="111" spans="2:17" ht="15">
      <c r="B111" s="113"/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</row>
    <row r="112" spans="2:17" ht="15">
      <c r="B112" s="113"/>
      <c r="C112" s="113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</row>
    <row r="113" spans="2:17" ht="15">
      <c r="B113" s="113"/>
      <c r="C113" s="113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</row>
    <row r="114" spans="2:17" ht="15">
      <c r="B114" s="113"/>
      <c r="C114" s="113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</row>
    <row r="115" spans="2:17" ht="15">
      <c r="B115" s="113"/>
      <c r="C115" s="113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</row>
    <row r="116" spans="2:17" ht="15">
      <c r="B116" s="113"/>
      <c r="C116" s="113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</row>
    <row r="117" spans="2:17" ht="15">
      <c r="B117" s="113"/>
      <c r="C117" s="113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</row>
    <row r="118" spans="2:17" ht="15">
      <c r="B118" s="113"/>
      <c r="C118" s="113"/>
      <c r="D118" s="113"/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</row>
    <row r="119" spans="2:17" ht="15">
      <c r="B119" s="113"/>
      <c r="C119" s="113"/>
      <c r="D119" s="113"/>
      <c r="E119" s="113"/>
      <c r="F119" s="113"/>
      <c r="G119" s="113"/>
      <c r="H119" s="113"/>
      <c r="I119" s="113"/>
      <c r="J119" s="113"/>
      <c r="K119" s="113"/>
      <c r="L119" s="113"/>
      <c r="M119" s="113"/>
      <c r="N119" s="113"/>
      <c r="O119" s="113"/>
      <c r="P119" s="113"/>
      <c r="Q119" s="113"/>
    </row>
    <row r="120" spans="2:17" ht="15">
      <c r="B120" s="113"/>
      <c r="C120" s="113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</row>
    <row r="121" spans="2:17" ht="15">
      <c r="B121" s="113"/>
      <c r="C121" s="113"/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</row>
    <row r="122" spans="2:17" ht="15">
      <c r="B122" s="113"/>
      <c r="C122" s="113"/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</row>
    <row r="123" spans="2:17" ht="15">
      <c r="B123" s="113"/>
      <c r="C123" s="113"/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</row>
    <row r="124" spans="2:17" ht="15">
      <c r="B124" s="113"/>
      <c r="C124" s="113"/>
      <c r="D124" s="113"/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</row>
    <row r="125" spans="2:17" ht="15">
      <c r="B125" s="113"/>
      <c r="C125" s="113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</row>
    <row r="126" spans="2:17" ht="15">
      <c r="B126" s="113"/>
      <c r="C126" s="113"/>
      <c r="D126" s="113"/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</row>
    <row r="127" spans="2:17" ht="15">
      <c r="B127" s="113"/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</row>
    <row r="128" spans="2:17" ht="15">
      <c r="B128" s="113"/>
      <c r="C128" s="113"/>
      <c r="D128" s="113"/>
      <c r="E128" s="113"/>
      <c r="F128" s="113"/>
      <c r="G128" s="113"/>
      <c r="H128" s="113"/>
      <c r="I128" s="113"/>
      <c r="J128" s="113"/>
      <c r="K128" s="113"/>
      <c r="L128" s="113"/>
      <c r="M128" s="113"/>
      <c r="N128" s="113"/>
      <c r="O128" s="113"/>
      <c r="P128" s="113"/>
      <c r="Q128" s="113"/>
    </row>
    <row r="129" spans="2:17" ht="15">
      <c r="B129" s="113"/>
      <c r="C129" s="113"/>
      <c r="D129" s="113"/>
      <c r="E129" s="113"/>
      <c r="F129" s="113"/>
      <c r="G129" s="113"/>
      <c r="H129" s="113"/>
      <c r="I129" s="113"/>
      <c r="J129" s="113"/>
      <c r="K129" s="113"/>
      <c r="L129" s="113"/>
      <c r="M129" s="113"/>
      <c r="N129" s="113"/>
      <c r="O129" s="113"/>
      <c r="P129" s="113"/>
      <c r="Q129" s="113"/>
    </row>
    <row r="130" spans="2:17" ht="15">
      <c r="B130" s="113"/>
      <c r="C130" s="113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113"/>
      <c r="P130" s="113"/>
      <c r="Q130" s="113"/>
    </row>
    <row r="131" spans="2:17" ht="15">
      <c r="B131" s="113"/>
      <c r="C131" s="113"/>
      <c r="D131" s="113"/>
      <c r="E131" s="113"/>
      <c r="F131" s="113"/>
      <c r="G131" s="113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</row>
    <row r="132" spans="2:17" ht="15">
      <c r="B132" s="113"/>
      <c r="C132" s="113"/>
      <c r="D132" s="113"/>
      <c r="E132" s="113"/>
      <c r="F132" s="113"/>
      <c r="G132" s="113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</row>
    <row r="133" spans="2:17" ht="15">
      <c r="B133" s="113"/>
      <c r="C133" s="113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</row>
    <row r="134" spans="2:17" ht="15">
      <c r="B134" s="113"/>
      <c r="C134" s="113"/>
      <c r="D134" s="113"/>
      <c r="E134" s="113"/>
      <c r="F134" s="113"/>
      <c r="G134" s="113"/>
      <c r="H134" s="113"/>
      <c r="I134" s="113"/>
      <c r="J134" s="113"/>
      <c r="K134" s="113"/>
      <c r="L134" s="113"/>
      <c r="M134" s="113"/>
      <c r="N134" s="113"/>
      <c r="O134" s="113"/>
      <c r="P134" s="113"/>
      <c r="Q134" s="113"/>
    </row>
    <row r="135" spans="2:17" ht="15">
      <c r="B135" s="113"/>
      <c r="C135" s="113"/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  <c r="P135" s="113"/>
      <c r="Q135" s="113"/>
    </row>
    <row r="136" spans="2:17" ht="15">
      <c r="B136" s="113"/>
      <c r="C136" s="113"/>
      <c r="D136" s="113"/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</row>
    <row r="137" spans="2:17" ht="15">
      <c r="B137" s="113"/>
      <c r="C137" s="113"/>
      <c r="D137" s="113"/>
      <c r="E137" s="113"/>
      <c r="F137" s="113"/>
      <c r="G137" s="113"/>
      <c r="H137" s="113"/>
      <c r="I137" s="113"/>
      <c r="J137" s="113"/>
      <c r="K137" s="113"/>
      <c r="L137" s="113"/>
      <c r="M137" s="113"/>
      <c r="N137" s="113"/>
      <c r="O137" s="113"/>
      <c r="P137" s="113"/>
      <c r="Q137" s="113"/>
    </row>
    <row r="138" spans="2:17" ht="15">
      <c r="B138" s="113"/>
      <c r="C138" s="113"/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</row>
    <row r="139" spans="2:17" ht="15">
      <c r="B139" s="113"/>
      <c r="C139" s="113"/>
      <c r="D139" s="113"/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</row>
    <row r="140" spans="2:17" ht="15">
      <c r="B140" s="113"/>
      <c r="C140" s="113"/>
      <c r="D140" s="113"/>
      <c r="E140" s="113"/>
      <c r="F140" s="113"/>
      <c r="G140" s="113"/>
      <c r="H140" s="113"/>
      <c r="I140" s="113"/>
      <c r="J140" s="113"/>
      <c r="K140" s="113"/>
      <c r="L140" s="113"/>
      <c r="M140" s="113"/>
      <c r="N140" s="113"/>
      <c r="O140" s="113"/>
      <c r="P140" s="113"/>
      <c r="Q140" s="113"/>
    </row>
    <row r="141" spans="2:17" ht="15">
      <c r="B141" s="113"/>
      <c r="C141" s="113"/>
      <c r="D141" s="113"/>
      <c r="E141" s="113"/>
      <c r="F141" s="113"/>
      <c r="G141" s="113"/>
      <c r="H141" s="113"/>
      <c r="I141" s="113"/>
      <c r="J141" s="113"/>
      <c r="K141" s="113"/>
      <c r="L141" s="113"/>
      <c r="M141" s="113"/>
      <c r="N141" s="113"/>
      <c r="O141" s="113"/>
      <c r="P141" s="113"/>
      <c r="Q141" s="113"/>
    </row>
    <row r="142" spans="2:17" ht="15">
      <c r="B142" s="113"/>
      <c r="C142" s="113"/>
      <c r="D142" s="113"/>
      <c r="E142" s="113"/>
      <c r="F142" s="113"/>
      <c r="G142" s="113"/>
      <c r="H142" s="113"/>
      <c r="I142" s="113"/>
      <c r="J142" s="113"/>
      <c r="K142" s="113"/>
      <c r="L142" s="113"/>
      <c r="M142" s="113"/>
      <c r="N142" s="113"/>
      <c r="O142" s="113"/>
      <c r="P142" s="113"/>
      <c r="Q142" s="113"/>
    </row>
    <row r="143" spans="2:17" ht="15">
      <c r="B143" s="113"/>
      <c r="C143" s="113"/>
      <c r="D143" s="113"/>
      <c r="E143" s="113"/>
      <c r="F143" s="113"/>
      <c r="G143" s="113"/>
      <c r="H143" s="113"/>
      <c r="I143" s="113"/>
      <c r="J143" s="113"/>
      <c r="K143" s="113"/>
      <c r="L143" s="113"/>
      <c r="M143" s="113"/>
      <c r="N143" s="113"/>
      <c r="O143" s="113"/>
      <c r="P143" s="113"/>
      <c r="Q143" s="113"/>
    </row>
    <row r="144" spans="2:17" ht="15">
      <c r="B144" s="113"/>
      <c r="C144" s="113"/>
      <c r="D144" s="113"/>
      <c r="E144" s="113"/>
      <c r="F144" s="113"/>
      <c r="G144" s="113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</row>
    <row r="145" spans="2:17" ht="15">
      <c r="B145" s="113"/>
      <c r="C145" s="113"/>
      <c r="D145" s="113"/>
      <c r="E145" s="113"/>
      <c r="F145" s="113"/>
      <c r="G145" s="113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</row>
    <row r="146" spans="2:17" ht="15">
      <c r="B146" s="113"/>
      <c r="C146" s="113"/>
      <c r="D146" s="113"/>
      <c r="E146" s="113"/>
      <c r="F146" s="113"/>
      <c r="G146" s="113"/>
      <c r="H146" s="113"/>
      <c r="I146" s="113"/>
      <c r="J146" s="113"/>
      <c r="K146" s="113"/>
      <c r="L146" s="113"/>
      <c r="M146" s="113"/>
      <c r="N146" s="113"/>
      <c r="O146" s="113"/>
      <c r="P146" s="113"/>
      <c r="Q146" s="113"/>
    </row>
    <row r="147" spans="2:17" ht="15">
      <c r="B147" s="113"/>
      <c r="C147" s="113"/>
      <c r="D147" s="113"/>
      <c r="E147" s="113"/>
      <c r="F147" s="113"/>
      <c r="G147" s="113"/>
      <c r="H147" s="113"/>
      <c r="I147" s="113"/>
      <c r="J147" s="113"/>
      <c r="K147" s="113"/>
      <c r="L147" s="113"/>
      <c r="M147" s="113"/>
      <c r="N147" s="113"/>
      <c r="O147" s="113"/>
      <c r="P147" s="113"/>
      <c r="Q147" s="113"/>
    </row>
    <row r="148" spans="2:17" ht="15">
      <c r="B148" s="113"/>
      <c r="C148" s="113"/>
      <c r="D148" s="113"/>
      <c r="E148" s="113"/>
      <c r="F148" s="113"/>
      <c r="G148" s="113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</row>
    <row r="149" spans="2:17" ht="15">
      <c r="B149" s="113"/>
      <c r="C149" s="113"/>
      <c r="D149" s="113"/>
      <c r="E149" s="113"/>
      <c r="F149" s="113"/>
      <c r="G149" s="113"/>
      <c r="H149" s="113"/>
      <c r="I149" s="113"/>
      <c r="J149" s="113"/>
      <c r="K149" s="113"/>
      <c r="L149" s="113"/>
      <c r="M149" s="113"/>
      <c r="N149" s="113"/>
      <c r="O149" s="113"/>
      <c r="P149" s="113"/>
      <c r="Q149" s="113"/>
    </row>
    <row r="150" spans="2:17" ht="15">
      <c r="B150" s="113"/>
      <c r="C150" s="113"/>
      <c r="D150" s="113"/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</row>
    <row r="151" spans="2:17" ht="15">
      <c r="B151" s="113"/>
      <c r="C151" s="113"/>
      <c r="D151" s="113"/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</row>
    <row r="152" spans="2:17" ht="15">
      <c r="B152" s="113"/>
      <c r="C152" s="113"/>
      <c r="D152" s="113"/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</row>
    <row r="153" spans="2:17" ht="15">
      <c r="B153" s="113"/>
      <c r="C153" s="113"/>
      <c r="D153" s="113"/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</row>
    <row r="154" spans="2:17" ht="15">
      <c r="B154" s="113"/>
      <c r="C154" s="113"/>
      <c r="D154" s="113"/>
      <c r="E154" s="113"/>
      <c r="F154" s="113"/>
      <c r="G154" s="113"/>
      <c r="H154" s="113"/>
      <c r="I154" s="113"/>
      <c r="J154" s="113"/>
      <c r="K154" s="113"/>
      <c r="L154" s="113"/>
      <c r="M154" s="113"/>
      <c r="N154" s="113"/>
      <c r="O154" s="113"/>
      <c r="P154" s="113"/>
      <c r="Q154" s="113"/>
    </row>
    <row r="155" spans="2:17" ht="15">
      <c r="B155" s="113"/>
      <c r="C155" s="113"/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</row>
    <row r="156" spans="2:17" ht="15">
      <c r="B156" s="113"/>
      <c r="C156" s="113"/>
      <c r="D156" s="113"/>
      <c r="E156" s="113"/>
      <c r="F156" s="113"/>
      <c r="G156" s="113"/>
      <c r="H156" s="113"/>
      <c r="I156" s="113"/>
      <c r="J156" s="113"/>
      <c r="K156" s="113"/>
      <c r="L156" s="113"/>
      <c r="M156" s="113"/>
      <c r="N156" s="113"/>
      <c r="O156" s="113"/>
      <c r="P156" s="113"/>
      <c r="Q156" s="113"/>
    </row>
    <row r="157" spans="2:17" ht="15">
      <c r="B157" s="113"/>
      <c r="C157" s="113"/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</row>
    <row r="158" spans="2:17" ht="15">
      <c r="B158" s="113"/>
      <c r="C158" s="113"/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</row>
    <row r="159" spans="2:17" ht="15">
      <c r="B159" s="113"/>
      <c r="C159" s="113"/>
      <c r="D159" s="113"/>
      <c r="E159" s="113"/>
      <c r="F159" s="113"/>
      <c r="G159" s="113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</row>
    <row r="160" spans="2:17" ht="15">
      <c r="B160" s="113"/>
      <c r="C160" s="113"/>
      <c r="D160" s="113"/>
      <c r="E160" s="113"/>
      <c r="F160" s="113"/>
      <c r="G160" s="113"/>
      <c r="H160" s="113"/>
      <c r="I160" s="113"/>
      <c r="J160" s="113"/>
      <c r="K160" s="113"/>
      <c r="L160" s="113"/>
      <c r="M160" s="113"/>
      <c r="N160" s="113"/>
      <c r="O160" s="113"/>
      <c r="P160" s="113"/>
      <c r="Q160" s="113"/>
    </row>
    <row r="161" spans="2:17" ht="15">
      <c r="B161" s="113"/>
      <c r="C161" s="113"/>
      <c r="D161" s="113"/>
      <c r="E161" s="113"/>
      <c r="F161" s="113"/>
      <c r="G161" s="113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</row>
    <row r="162" spans="2:17" ht="15">
      <c r="B162" s="113"/>
      <c r="C162" s="113"/>
      <c r="D162" s="113"/>
      <c r="E162" s="113"/>
      <c r="F162" s="113"/>
      <c r="G162" s="113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</row>
    <row r="163" spans="2:17" ht="15">
      <c r="B163" s="113"/>
      <c r="C163" s="113"/>
      <c r="D163" s="113"/>
      <c r="E163" s="113"/>
      <c r="F163" s="113"/>
      <c r="G163" s="113"/>
      <c r="H163" s="113"/>
      <c r="I163" s="113"/>
      <c r="J163" s="113"/>
      <c r="K163" s="113"/>
      <c r="L163" s="113"/>
      <c r="M163" s="113"/>
      <c r="N163" s="113"/>
      <c r="O163" s="113"/>
      <c r="P163" s="113"/>
      <c r="Q163" s="113"/>
    </row>
    <row r="164" spans="2:17" ht="15">
      <c r="B164" s="113"/>
      <c r="C164" s="113"/>
      <c r="D164" s="113"/>
      <c r="E164" s="113"/>
      <c r="F164" s="113"/>
      <c r="G164" s="113"/>
      <c r="H164" s="113"/>
      <c r="I164" s="113"/>
      <c r="J164" s="113"/>
      <c r="K164" s="113"/>
      <c r="L164" s="113"/>
      <c r="M164" s="113"/>
      <c r="N164" s="113"/>
      <c r="O164" s="113"/>
      <c r="P164" s="113"/>
      <c r="Q164" s="113"/>
    </row>
    <row r="165" spans="2:17" ht="15">
      <c r="B165" s="113"/>
      <c r="C165" s="113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</row>
    <row r="166" spans="2:17" ht="15">
      <c r="B166" s="113"/>
      <c r="C166" s="113"/>
      <c r="D166" s="113"/>
      <c r="E166" s="113"/>
      <c r="F166" s="113"/>
      <c r="G166" s="113"/>
      <c r="H166" s="113"/>
      <c r="I166" s="113"/>
      <c r="J166" s="113"/>
      <c r="K166" s="113"/>
      <c r="L166" s="113"/>
      <c r="M166" s="113"/>
      <c r="N166" s="113"/>
      <c r="O166" s="113"/>
      <c r="P166" s="113"/>
      <c r="Q166" s="113"/>
    </row>
    <row r="167" spans="2:17" ht="15">
      <c r="B167" s="113"/>
      <c r="C167" s="113"/>
      <c r="D167" s="113"/>
      <c r="E167" s="113"/>
      <c r="F167" s="113"/>
      <c r="G167" s="113"/>
      <c r="H167" s="113"/>
      <c r="I167" s="113"/>
      <c r="J167" s="113"/>
      <c r="K167" s="113"/>
      <c r="L167" s="113"/>
      <c r="M167" s="113"/>
      <c r="N167" s="113"/>
      <c r="O167" s="113"/>
      <c r="P167" s="113"/>
      <c r="Q167" s="113"/>
    </row>
    <row r="168" spans="2:17" ht="15">
      <c r="B168" s="113"/>
      <c r="C168" s="113"/>
      <c r="D168" s="113"/>
      <c r="E168" s="113"/>
      <c r="F168" s="113"/>
      <c r="G168" s="113"/>
      <c r="H168" s="113"/>
      <c r="I168" s="113"/>
      <c r="J168" s="113"/>
      <c r="K168" s="113"/>
      <c r="L168" s="113"/>
      <c r="M168" s="113"/>
      <c r="N168" s="113"/>
      <c r="O168" s="113"/>
      <c r="P168" s="113"/>
      <c r="Q168" s="113"/>
    </row>
    <row r="169" spans="2:17" ht="15">
      <c r="B169" s="113"/>
      <c r="C169" s="113"/>
      <c r="D169" s="113"/>
      <c r="E169" s="113"/>
      <c r="F169" s="113"/>
      <c r="G169" s="113"/>
      <c r="H169" s="113"/>
      <c r="I169" s="113"/>
      <c r="J169" s="113"/>
      <c r="K169" s="113"/>
      <c r="L169" s="113"/>
      <c r="M169" s="113"/>
      <c r="N169" s="113"/>
      <c r="O169" s="113"/>
      <c r="P169" s="113"/>
      <c r="Q169" s="113"/>
    </row>
    <row r="170" spans="2:17" ht="15">
      <c r="B170" s="113"/>
      <c r="C170" s="113"/>
      <c r="D170" s="113"/>
      <c r="E170" s="113"/>
      <c r="F170" s="113"/>
      <c r="G170" s="113"/>
      <c r="H170" s="113"/>
      <c r="I170" s="113"/>
      <c r="J170" s="113"/>
      <c r="K170" s="113"/>
      <c r="L170" s="113"/>
      <c r="M170" s="113"/>
      <c r="N170" s="113"/>
      <c r="O170" s="113"/>
      <c r="P170" s="113"/>
      <c r="Q170" s="113"/>
    </row>
    <row r="171" spans="2:17" ht="15">
      <c r="B171" s="113"/>
      <c r="C171" s="113"/>
      <c r="D171" s="113"/>
      <c r="E171" s="113"/>
      <c r="F171" s="113"/>
      <c r="G171" s="113"/>
      <c r="H171" s="113"/>
      <c r="I171" s="113"/>
      <c r="J171" s="113"/>
      <c r="K171" s="113"/>
      <c r="L171" s="113"/>
      <c r="M171" s="113"/>
      <c r="N171" s="113"/>
      <c r="O171" s="113"/>
      <c r="P171" s="113"/>
      <c r="Q171" s="113"/>
    </row>
    <row r="172" spans="2:17" ht="15">
      <c r="B172" s="113"/>
      <c r="C172" s="113"/>
      <c r="D172" s="113"/>
      <c r="E172" s="113"/>
      <c r="F172" s="113"/>
      <c r="G172" s="113"/>
      <c r="H172" s="113"/>
      <c r="I172" s="113"/>
      <c r="J172" s="113"/>
      <c r="K172" s="113"/>
      <c r="L172" s="113"/>
      <c r="M172" s="113"/>
      <c r="N172" s="113"/>
      <c r="O172" s="113"/>
      <c r="P172" s="113"/>
      <c r="Q172" s="113"/>
    </row>
    <row r="173" spans="2:17" ht="15">
      <c r="B173" s="113"/>
      <c r="C173" s="113"/>
      <c r="D173" s="113"/>
      <c r="E173" s="113"/>
      <c r="F173" s="113"/>
      <c r="G173" s="113"/>
      <c r="H173" s="113"/>
      <c r="I173" s="113"/>
      <c r="J173" s="113"/>
      <c r="K173" s="113"/>
      <c r="L173" s="113"/>
      <c r="M173" s="113"/>
      <c r="N173" s="113"/>
      <c r="O173" s="113"/>
      <c r="P173" s="113"/>
      <c r="Q173" s="113"/>
    </row>
    <row r="174" spans="2:17" ht="15">
      <c r="B174" s="113"/>
      <c r="C174" s="113"/>
      <c r="D174" s="113"/>
      <c r="E174" s="113"/>
      <c r="F174" s="113"/>
      <c r="G174" s="113"/>
      <c r="H174" s="113"/>
      <c r="I174" s="113"/>
      <c r="J174" s="113"/>
      <c r="K174" s="113"/>
      <c r="L174" s="113"/>
      <c r="M174" s="113"/>
      <c r="N174" s="113"/>
      <c r="O174" s="113"/>
      <c r="P174" s="113"/>
      <c r="Q174" s="113"/>
    </row>
    <row r="175" spans="2:17" ht="15">
      <c r="B175" s="113"/>
      <c r="C175" s="113"/>
      <c r="D175" s="113"/>
      <c r="E175" s="113"/>
      <c r="F175" s="113"/>
      <c r="G175" s="113"/>
      <c r="H175" s="113"/>
      <c r="I175" s="113"/>
      <c r="J175" s="113"/>
      <c r="K175" s="113"/>
      <c r="L175" s="113"/>
      <c r="M175" s="113"/>
      <c r="N175" s="113"/>
      <c r="O175" s="113"/>
      <c r="P175" s="113"/>
      <c r="Q175" s="113"/>
    </row>
    <row r="176" spans="2:17" ht="15">
      <c r="B176" s="113"/>
      <c r="C176" s="113"/>
      <c r="D176" s="113"/>
      <c r="E176" s="113"/>
      <c r="F176" s="113"/>
      <c r="G176" s="113"/>
      <c r="H176" s="113"/>
      <c r="I176" s="113"/>
      <c r="J176" s="113"/>
      <c r="K176" s="113"/>
      <c r="L176" s="113"/>
      <c r="M176" s="113"/>
      <c r="N176" s="113"/>
      <c r="O176" s="113"/>
      <c r="P176" s="113"/>
      <c r="Q176" s="113"/>
    </row>
    <row r="177" spans="2:17" ht="15">
      <c r="B177" s="113"/>
      <c r="C177" s="113"/>
      <c r="D177" s="113"/>
      <c r="E177" s="113"/>
      <c r="F177" s="113"/>
      <c r="G177" s="113"/>
      <c r="H177" s="113"/>
      <c r="I177" s="113"/>
      <c r="J177" s="113"/>
      <c r="K177" s="113"/>
      <c r="L177" s="113"/>
      <c r="M177" s="113"/>
      <c r="N177" s="113"/>
      <c r="O177" s="113"/>
      <c r="P177" s="113"/>
      <c r="Q177" s="113"/>
    </row>
    <row r="178" spans="2:17" ht="15">
      <c r="B178" s="113"/>
      <c r="C178" s="113"/>
      <c r="D178" s="113"/>
      <c r="E178" s="113"/>
      <c r="F178" s="113"/>
      <c r="G178" s="113"/>
      <c r="H178" s="113"/>
      <c r="I178" s="113"/>
      <c r="J178" s="113"/>
      <c r="K178" s="113"/>
      <c r="L178" s="113"/>
      <c r="M178" s="113"/>
      <c r="N178" s="113"/>
      <c r="O178" s="113"/>
      <c r="P178" s="113"/>
      <c r="Q178" s="113"/>
    </row>
    <row r="179" spans="2:17" ht="15">
      <c r="B179" s="113"/>
      <c r="C179" s="113"/>
      <c r="D179" s="113"/>
      <c r="E179" s="113"/>
      <c r="F179" s="113"/>
      <c r="G179" s="113"/>
      <c r="H179" s="113"/>
      <c r="I179" s="113"/>
      <c r="J179" s="113"/>
      <c r="K179" s="113"/>
      <c r="L179" s="113"/>
      <c r="M179" s="113"/>
      <c r="N179" s="113"/>
      <c r="O179" s="113"/>
      <c r="P179" s="113"/>
      <c r="Q179" s="113"/>
    </row>
    <row r="180" spans="2:17" ht="15">
      <c r="B180" s="113"/>
      <c r="C180" s="113"/>
      <c r="D180" s="113"/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</row>
    <row r="181" spans="2:17" ht="15">
      <c r="B181" s="113"/>
      <c r="C181" s="113"/>
      <c r="D181" s="113"/>
      <c r="E181" s="113"/>
      <c r="F181" s="113"/>
      <c r="G181" s="113"/>
      <c r="H181" s="113"/>
      <c r="I181" s="113"/>
      <c r="J181" s="113"/>
      <c r="K181" s="113"/>
      <c r="L181" s="113"/>
      <c r="M181" s="113"/>
      <c r="N181" s="113"/>
      <c r="O181" s="113"/>
      <c r="P181" s="113"/>
      <c r="Q181" s="113"/>
    </row>
    <row r="182" spans="2:17" ht="15">
      <c r="B182" s="113"/>
      <c r="C182" s="113"/>
      <c r="D182" s="113"/>
      <c r="E182" s="113"/>
      <c r="F182" s="113"/>
      <c r="G182" s="113"/>
      <c r="H182" s="113"/>
      <c r="I182" s="113"/>
      <c r="J182" s="113"/>
      <c r="K182" s="113"/>
      <c r="L182" s="113"/>
      <c r="M182" s="113"/>
      <c r="N182" s="113"/>
      <c r="O182" s="113"/>
      <c r="P182" s="113"/>
      <c r="Q182" s="113"/>
    </row>
    <row r="183" spans="2:17" ht="15">
      <c r="B183" s="113"/>
      <c r="C183" s="113"/>
      <c r="D183" s="113"/>
      <c r="E183" s="113"/>
      <c r="F183" s="113"/>
      <c r="G183" s="113"/>
      <c r="H183" s="113"/>
      <c r="I183" s="113"/>
      <c r="J183" s="113"/>
      <c r="K183" s="113"/>
      <c r="L183" s="113"/>
      <c r="M183" s="113"/>
      <c r="N183" s="113"/>
      <c r="O183" s="113"/>
      <c r="P183" s="113"/>
      <c r="Q183" s="113"/>
    </row>
    <row r="184" spans="2:17" ht="15">
      <c r="B184" s="113"/>
      <c r="C184" s="113"/>
      <c r="D184" s="113"/>
      <c r="E184" s="113"/>
      <c r="F184" s="113"/>
      <c r="G184" s="113"/>
      <c r="H184" s="113"/>
      <c r="I184" s="113"/>
      <c r="J184" s="113"/>
      <c r="K184" s="113"/>
      <c r="L184" s="113"/>
      <c r="M184" s="113"/>
      <c r="N184" s="113"/>
      <c r="O184" s="113"/>
      <c r="P184" s="113"/>
      <c r="Q184" s="113"/>
    </row>
    <row r="185" spans="2:17" ht="15">
      <c r="B185" s="113"/>
      <c r="C185" s="113"/>
      <c r="D185" s="113"/>
      <c r="E185" s="113"/>
      <c r="F185" s="113"/>
      <c r="G185" s="113"/>
      <c r="H185" s="113"/>
      <c r="I185" s="113"/>
      <c r="J185" s="113"/>
      <c r="K185" s="113"/>
      <c r="L185" s="113"/>
      <c r="M185" s="113"/>
      <c r="N185" s="113"/>
      <c r="O185" s="113"/>
      <c r="P185" s="113"/>
      <c r="Q185" s="113"/>
    </row>
    <row r="186" spans="2:17" ht="15">
      <c r="B186" s="113"/>
      <c r="C186" s="113"/>
      <c r="D186" s="113"/>
      <c r="E186" s="113"/>
      <c r="F186" s="113"/>
      <c r="G186" s="113"/>
      <c r="H186" s="113"/>
      <c r="I186" s="113"/>
      <c r="J186" s="113"/>
      <c r="K186" s="113"/>
      <c r="L186" s="113"/>
      <c r="M186" s="113"/>
      <c r="N186" s="113"/>
      <c r="O186" s="113"/>
      <c r="P186" s="113"/>
      <c r="Q186" s="113"/>
    </row>
    <row r="187" spans="2:17" ht="15">
      <c r="B187" s="113"/>
      <c r="C187" s="113"/>
      <c r="D187" s="113"/>
      <c r="E187" s="113"/>
      <c r="F187" s="113"/>
      <c r="G187" s="113"/>
      <c r="H187" s="113"/>
      <c r="I187" s="113"/>
      <c r="J187" s="113"/>
      <c r="K187" s="113"/>
      <c r="L187" s="113"/>
      <c r="M187" s="113"/>
      <c r="N187" s="113"/>
      <c r="O187" s="113"/>
      <c r="P187" s="113"/>
      <c r="Q187" s="113"/>
    </row>
    <row r="188" spans="2:17" ht="15">
      <c r="B188" s="113"/>
      <c r="C188" s="113"/>
      <c r="D188" s="113"/>
      <c r="E188" s="113"/>
      <c r="F188" s="113"/>
      <c r="G188" s="113"/>
      <c r="H188" s="113"/>
      <c r="I188" s="113"/>
      <c r="J188" s="113"/>
      <c r="K188" s="113"/>
      <c r="L188" s="113"/>
      <c r="M188" s="113"/>
      <c r="N188" s="113"/>
      <c r="O188" s="113"/>
      <c r="P188" s="113"/>
      <c r="Q188" s="113"/>
    </row>
    <row r="189" spans="2:17" ht="15">
      <c r="B189" s="113"/>
      <c r="C189" s="113"/>
      <c r="D189" s="113"/>
      <c r="E189" s="113"/>
      <c r="F189" s="113"/>
      <c r="G189" s="113"/>
      <c r="H189" s="113"/>
      <c r="I189" s="113"/>
      <c r="J189" s="113"/>
      <c r="K189" s="113"/>
      <c r="L189" s="113"/>
      <c r="M189" s="113"/>
      <c r="N189" s="113"/>
      <c r="O189" s="113"/>
      <c r="P189" s="113"/>
      <c r="Q189" s="113"/>
    </row>
    <row r="190" spans="2:17" ht="15">
      <c r="B190" s="113"/>
      <c r="C190" s="113"/>
      <c r="D190" s="113"/>
      <c r="E190" s="113"/>
      <c r="F190" s="113"/>
      <c r="G190" s="113"/>
      <c r="H190" s="113"/>
      <c r="I190" s="113"/>
      <c r="J190" s="113"/>
      <c r="K190" s="113"/>
      <c r="L190" s="113"/>
      <c r="M190" s="113"/>
      <c r="N190" s="113"/>
      <c r="O190" s="113"/>
      <c r="P190" s="113"/>
      <c r="Q190" s="113"/>
    </row>
    <row r="191" spans="2:17" ht="15">
      <c r="B191" s="113"/>
      <c r="C191" s="113"/>
      <c r="D191" s="113"/>
      <c r="E191" s="113"/>
      <c r="F191" s="113"/>
      <c r="G191" s="113"/>
      <c r="H191" s="113"/>
      <c r="I191" s="113"/>
      <c r="J191" s="113"/>
      <c r="K191" s="113"/>
      <c r="L191" s="113"/>
      <c r="M191" s="113"/>
      <c r="N191" s="113"/>
      <c r="O191" s="113"/>
      <c r="P191" s="113"/>
      <c r="Q191" s="113"/>
    </row>
    <row r="192" spans="2:17" ht="15">
      <c r="B192" s="113"/>
      <c r="C192" s="113"/>
      <c r="D192" s="113"/>
      <c r="E192" s="113"/>
      <c r="F192" s="113"/>
      <c r="G192" s="113"/>
      <c r="H192" s="113"/>
      <c r="I192" s="113"/>
      <c r="J192" s="113"/>
      <c r="K192" s="113"/>
      <c r="L192" s="113"/>
      <c r="M192" s="113"/>
      <c r="N192" s="113"/>
      <c r="O192" s="113"/>
      <c r="P192" s="113"/>
      <c r="Q192" s="113"/>
    </row>
    <row r="193" spans="2:17" ht="15">
      <c r="B193" s="113"/>
      <c r="C193" s="113"/>
      <c r="D193" s="113"/>
      <c r="E193" s="113"/>
      <c r="F193" s="113"/>
      <c r="G193" s="113"/>
      <c r="H193" s="113"/>
      <c r="I193" s="113"/>
      <c r="J193" s="113"/>
      <c r="K193" s="113"/>
      <c r="L193" s="113"/>
      <c r="M193" s="113"/>
      <c r="N193" s="113"/>
      <c r="O193" s="113"/>
      <c r="P193" s="113"/>
      <c r="Q193" s="113"/>
    </row>
    <row r="194" spans="2:17" ht="15">
      <c r="B194" s="113"/>
      <c r="C194" s="113"/>
      <c r="D194" s="113"/>
      <c r="E194" s="113"/>
      <c r="F194" s="113"/>
      <c r="G194" s="113"/>
      <c r="H194" s="113"/>
      <c r="I194" s="113"/>
      <c r="J194" s="113"/>
      <c r="K194" s="113"/>
      <c r="L194" s="113"/>
      <c r="M194" s="113"/>
      <c r="N194" s="113"/>
      <c r="O194" s="113"/>
      <c r="P194" s="113"/>
      <c r="Q194" s="113"/>
    </row>
    <row r="195" spans="2:17" ht="15">
      <c r="B195" s="113"/>
      <c r="C195" s="113"/>
      <c r="D195" s="113"/>
      <c r="E195" s="113"/>
      <c r="F195" s="113"/>
      <c r="G195" s="113"/>
      <c r="H195" s="113"/>
      <c r="I195" s="113"/>
      <c r="J195" s="113"/>
      <c r="K195" s="113"/>
      <c r="L195" s="113"/>
      <c r="M195" s="113"/>
      <c r="N195" s="113"/>
      <c r="O195" s="113"/>
      <c r="P195" s="113"/>
      <c r="Q195" s="113"/>
    </row>
    <row r="196" spans="2:17" ht="15">
      <c r="B196" s="113"/>
      <c r="C196" s="113"/>
      <c r="D196" s="113"/>
      <c r="E196" s="113"/>
      <c r="F196" s="113"/>
      <c r="G196" s="113"/>
      <c r="H196" s="113"/>
      <c r="I196" s="113"/>
      <c r="J196" s="113"/>
      <c r="K196" s="113"/>
      <c r="L196" s="113"/>
      <c r="M196" s="113"/>
      <c r="N196" s="113"/>
      <c r="O196" s="113"/>
      <c r="P196" s="113"/>
      <c r="Q196" s="113"/>
    </row>
    <row r="197" spans="2:17" ht="15">
      <c r="B197" s="113"/>
      <c r="C197" s="113"/>
      <c r="D197" s="113"/>
      <c r="E197" s="113"/>
      <c r="F197" s="113"/>
      <c r="G197" s="113"/>
      <c r="H197" s="113"/>
      <c r="I197" s="113"/>
      <c r="J197" s="113"/>
      <c r="K197" s="113"/>
      <c r="L197" s="113"/>
      <c r="M197" s="113"/>
      <c r="N197" s="113"/>
      <c r="O197" s="113"/>
      <c r="P197" s="113"/>
      <c r="Q197" s="113"/>
    </row>
    <row r="198" spans="2:17" ht="15">
      <c r="B198" s="113"/>
      <c r="C198" s="113"/>
      <c r="D198" s="113"/>
      <c r="E198" s="113"/>
      <c r="F198" s="113"/>
      <c r="G198" s="113"/>
      <c r="H198" s="113"/>
      <c r="I198" s="113"/>
      <c r="J198" s="113"/>
      <c r="K198" s="113"/>
      <c r="L198" s="113"/>
      <c r="M198" s="113"/>
      <c r="N198" s="113"/>
      <c r="O198" s="113"/>
      <c r="P198" s="113"/>
      <c r="Q198" s="113"/>
    </row>
  </sheetData>
  <sheetProtection selectLockedCells="1" selectUnlockedCells="1"/>
  <sortState ref="C14:X14">
    <sortCondition descending="1" ref="C15"/>
  </sortState>
  <mergeCells count="33">
    <mergeCell ref="AF2:AF3"/>
    <mergeCell ref="V1:V3"/>
    <mergeCell ref="X1:X3"/>
    <mergeCell ref="B2:B3"/>
    <mergeCell ref="C2:C3"/>
    <mergeCell ref="D2:D3"/>
    <mergeCell ref="E2:E3"/>
    <mergeCell ref="G2:G3"/>
    <mergeCell ref="I2:I3"/>
    <mergeCell ref="J2:J3"/>
    <mergeCell ref="K2:K3"/>
    <mergeCell ref="P2:P3"/>
    <mergeCell ref="Q2:Q3"/>
    <mergeCell ref="B27:AD27"/>
    <mergeCell ref="B28:AD28"/>
    <mergeCell ref="B29:AD29"/>
    <mergeCell ref="AD2:AD3"/>
    <mergeCell ref="V31:V33"/>
    <mergeCell ref="X31:X33"/>
    <mergeCell ref="AG2:AG3"/>
    <mergeCell ref="B24:AD24"/>
    <mergeCell ref="B25:AD25"/>
    <mergeCell ref="B26:AD26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60"/>
  <sheetViews>
    <sheetView workbookViewId="0"/>
  </sheetViews>
  <sheetFormatPr defaultColWidth="10.125" defaultRowHeight="12.75"/>
  <cols>
    <col min="1" max="1" width="4.75" style="1" customWidth="1"/>
    <col min="2" max="2" width="7.125" style="1" customWidth="1"/>
    <col min="3" max="3" width="32" style="1" customWidth="1"/>
    <col min="4" max="4" width="7.5" style="1" customWidth="1"/>
    <col min="5" max="5" width="5.5" style="1" customWidth="1"/>
    <col min="6" max="6" width="5.5" style="1" hidden="1" customWidth="1"/>
    <col min="7" max="7" width="5.5" style="1" customWidth="1"/>
    <col min="8" max="8" width="5.5" style="1" hidden="1" customWidth="1"/>
    <col min="9" max="20" width="5.5" style="1" customWidth="1"/>
    <col min="21" max="21" width="5.5" style="1" hidden="1" customWidth="1"/>
    <col min="22" max="22" width="12" style="1" customWidth="1"/>
    <col min="23" max="23" width="12" style="1" hidden="1" customWidth="1"/>
    <col min="24" max="24" width="12.25" style="1" customWidth="1"/>
    <col min="25" max="25" width="12.25" style="1" hidden="1" customWidth="1"/>
    <col min="26" max="26" width="5.5" style="1" customWidth="1"/>
    <col min="27" max="27" width="6.25" style="1" customWidth="1"/>
    <col min="28" max="28" width="28.25" style="1" customWidth="1"/>
    <col min="29" max="29" width="12.375" style="1" customWidth="1"/>
    <col min="30" max="30" width="12.5" style="1" customWidth="1"/>
    <col min="31" max="31" width="3.5" style="1" bestFit="1" customWidth="1"/>
    <col min="32" max="32" width="12.375" style="1" customWidth="1"/>
    <col min="33" max="33" width="12.5" style="1" customWidth="1"/>
    <col min="34" max="34" width="17.5" style="1" customWidth="1"/>
    <col min="35" max="35" width="4.75" style="1" customWidth="1"/>
    <col min="36" max="36" width="26.5" style="1" customWidth="1"/>
    <col min="37" max="37" width="10.5" style="1" customWidth="1"/>
    <col min="38" max="38" width="8.5" style="1" customWidth="1"/>
    <col min="39" max="39" width="3.5" style="1" bestFit="1" customWidth="1"/>
    <col min="40" max="40" width="18.375" style="1" customWidth="1"/>
    <col min="41" max="258" width="10.125" style="1"/>
    <col min="259" max="259" width="4.75" style="1" customWidth="1"/>
    <col min="260" max="260" width="7.125" style="1" customWidth="1"/>
    <col min="261" max="261" width="32" style="1" customWidth="1"/>
    <col min="262" max="262" width="7.5" style="1" customWidth="1"/>
    <col min="263" max="279" width="5.5" style="1" customWidth="1"/>
    <col min="280" max="280" width="12" style="1" customWidth="1"/>
    <col min="281" max="281" width="12.25" style="1" customWidth="1"/>
    <col min="282" max="282" width="5.5" style="1" customWidth="1"/>
    <col min="283" max="283" width="6.25" style="1" customWidth="1"/>
    <col min="284" max="284" width="28.25" style="1" customWidth="1"/>
    <col min="285" max="285" width="12.375" style="1" customWidth="1"/>
    <col min="286" max="286" width="12.5" style="1" customWidth="1"/>
    <col min="287" max="287" width="3.5" style="1" bestFit="1" customWidth="1"/>
    <col min="288" max="288" width="12.375" style="1" customWidth="1"/>
    <col min="289" max="289" width="12.5" style="1" customWidth="1"/>
    <col min="290" max="290" width="5.5" style="1" bestFit="1" customWidth="1"/>
    <col min="291" max="291" width="3.5" style="1" bestFit="1" customWidth="1"/>
    <col min="292" max="292" width="5.5" style="1" bestFit="1" customWidth="1"/>
    <col min="293" max="293" width="3.5" style="1" bestFit="1" customWidth="1"/>
    <col min="294" max="294" width="5.5" style="1" bestFit="1" customWidth="1"/>
    <col min="295" max="295" width="3.5" style="1" bestFit="1" customWidth="1"/>
    <col min="296" max="296" width="18.375" style="1" customWidth="1"/>
    <col min="297" max="514" width="10.125" style="1"/>
    <col min="515" max="515" width="4.75" style="1" customWidth="1"/>
    <col min="516" max="516" width="7.125" style="1" customWidth="1"/>
    <col min="517" max="517" width="32" style="1" customWidth="1"/>
    <col min="518" max="518" width="7.5" style="1" customWidth="1"/>
    <col min="519" max="535" width="5.5" style="1" customWidth="1"/>
    <col min="536" max="536" width="12" style="1" customWidth="1"/>
    <col min="537" max="537" width="12.25" style="1" customWidth="1"/>
    <col min="538" max="538" width="5.5" style="1" customWidth="1"/>
    <col min="539" max="539" width="6.25" style="1" customWidth="1"/>
    <col min="540" max="540" width="28.25" style="1" customWidth="1"/>
    <col min="541" max="541" width="12.375" style="1" customWidth="1"/>
    <col min="542" max="542" width="12.5" style="1" customWidth="1"/>
    <col min="543" max="543" width="3.5" style="1" bestFit="1" customWidth="1"/>
    <col min="544" max="544" width="12.375" style="1" customWidth="1"/>
    <col min="545" max="545" width="12.5" style="1" customWidth="1"/>
    <col min="546" max="546" width="5.5" style="1" bestFit="1" customWidth="1"/>
    <col min="547" max="547" width="3.5" style="1" bestFit="1" customWidth="1"/>
    <col min="548" max="548" width="5.5" style="1" bestFit="1" customWidth="1"/>
    <col min="549" max="549" width="3.5" style="1" bestFit="1" customWidth="1"/>
    <col min="550" max="550" width="5.5" style="1" bestFit="1" customWidth="1"/>
    <col min="551" max="551" width="3.5" style="1" bestFit="1" customWidth="1"/>
    <col min="552" max="552" width="18.375" style="1" customWidth="1"/>
    <col min="553" max="770" width="10.125" style="1"/>
    <col min="771" max="771" width="4.75" style="1" customWidth="1"/>
    <col min="772" max="772" width="7.125" style="1" customWidth="1"/>
    <col min="773" max="773" width="32" style="1" customWidth="1"/>
    <col min="774" max="774" width="7.5" style="1" customWidth="1"/>
    <col min="775" max="791" width="5.5" style="1" customWidth="1"/>
    <col min="792" max="792" width="12" style="1" customWidth="1"/>
    <col min="793" max="793" width="12.25" style="1" customWidth="1"/>
    <col min="794" max="794" width="5.5" style="1" customWidth="1"/>
    <col min="795" max="795" width="6.25" style="1" customWidth="1"/>
    <col min="796" max="796" width="28.25" style="1" customWidth="1"/>
    <col min="797" max="797" width="12.375" style="1" customWidth="1"/>
    <col min="798" max="798" width="12.5" style="1" customWidth="1"/>
    <col min="799" max="799" width="3.5" style="1" bestFit="1" customWidth="1"/>
    <col min="800" max="800" width="12.375" style="1" customWidth="1"/>
    <col min="801" max="801" width="12.5" style="1" customWidth="1"/>
    <col min="802" max="802" width="5.5" style="1" bestFit="1" customWidth="1"/>
    <col min="803" max="803" width="3.5" style="1" bestFit="1" customWidth="1"/>
    <col min="804" max="804" width="5.5" style="1" bestFit="1" customWidth="1"/>
    <col min="805" max="805" width="3.5" style="1" bestFit="1" customWidth="1"/>
    <col min="806" max="806" width="5.5" style="1" bestFit="1" customWidth="1"/>
    <col min="807" max="807" width="3.5" style="1" bestFit="1" customWidth="1"/>
    <col min="808" max="808" width="18.375" style="1" customWidth="1"/>
    <col min="809" max="1026" width="10.125" style="1"/>
    <col min="1027" max="1027" width="4.75" style="1" customWidth="1"/>
    <col min="1028" max="1028" width="7.125" style="1" customWidth="1"/>
    <col min="1029" max="1029" width="32" style="1" customWidth="1"/>
    <col min="1030" max="1030" width="7.5" style="1" customWidth="1"/>
    <col min="1031" max="1047" width="5.5" style="1" customWidth="1"/>
    <col min="1048" max="1048" width="12" style="1" customWidth="1"/>
    <col min="1049" max="1049" width="12.25" style="1" customWidth="1"/>
    <col min="1050" max="1050" width="5.5" style="1" customWidth="1"/>
    <col min="1051" max="1051" width="6.25" style="1" customWidth="1"/>
    <col min="1052" max="1052" width="28.25" style="1" customWidth="1"/>
    <col min="1053" max="1053" width="12.375" style="1" customWidth="1"/>
    <col min="1054" max="1054" width="12.5" style="1" customWidth="1"/>
    <col min="1055" max="1055" width="3.5" style="1" bestFit="1" customWidth="1"/>
    <col min="1056" max="1056" width="12.375" style="1" customWidth="1"/>
    <col min="1057" max="1057" width="12.5" style="1" customWidth="1"/>
    <col min="1058" max="1058" width="5.5" style="1" bestFit="1" customWidth="1"/>
    <col min="1059" max="1059" width="3.5" style="1" bestFit="1" customWidth="1"/>
    <col min="1060" max="1060" width="5.5" style="1" bestFit="1" customWidth="1"/>
    <col min="1061" max="1061" width="3.5" style="1" bestFit="1" customWidth="1"/>
    <col min="1062" max="1062" width="5.5" style="1" bestFit="1" customWidth="1"/>
    <col min="1063" max="1063" width="3.5" style="1" bestFit="1" customWidth="1"/>
    <col min="1064" max="1064" width="18.375" style="1" customWidth="1"/>
    <col min="1065" max="1282" width="10.125" style="1"/>
    <col min="1283" max="1283" width="4.75" style="1" customWidth="1"/>
    <col min="1284" max="1284" width="7.125" style="1" customWidth="1"/>
    <col min="1285" max="1285" width="32" style="1" customWidth="1"/>
    <col min="1286" max="1286" width="7.5" style="1" customWidth="1"/>
    <col min="1287" max="1303" width="5.5" style="1" customWidth="1"/>
    <col min="1304" max="1304" width="12" style="1" customWidth="1"/>
    <col min="1305" max="1305" width="12.25" style="1" customWidth="1"/>
    <col min="1306" max="1306" width="5.5" style="1" customWidth="1"/>
    <col min="1307" max="1307" width="6.25" style="1" customWidth="1"/>
    <col min="1308" max="1308" width="28.25" style="1" customWidth="1"/>
    <col min="1309" max="1309" width="12.375" style="1" customWidth="1"/>
    <col min="1310" max="1310" width="12.5" style="1" customWidth="1"/>
    <col min="1311" max="1311" width="3.5" style="1" bestFit="1" customWidth="1"/>
    <col min="1312" max="1312" width="12.375" style="1" customWidth="1"/>
    <col min="1313" max="1313" width="12.5" style="1" customWidth="1"/>
    <col min="1314" max="1314" width="5.5" style="1" bestFit="1" customWidth="1"/>
    <col min="1315" max="1315" width="3.5" style="1" bestFit="1" customWidth="1"/>
    <col min="1316" max="1316" width="5.5" style="1" bestFit="1" customWidth="1"/>
    <col min="1317" max="1317" width="3.5" style="1" bestFit="1" customWidth="1"/>
    <col min="1318" max="1318" width="5.5" style="1" bestFit="1" customWidth="1"/>
    <col min="1319" max="1319" width="3.5" style="1" bestFit="1" customWidth="1"/>
    <col min="1320" max="1320" width="18.375" style="1" customWidth="1"/>
    <col min="1321" max="1538" width="10.125" style="1"/>
    <col min="1539" max="1539" width="4.75" style="1" customWidth="1"/>
    <col min="1540" max="1540" width="7.125" style="1" customWidth="1"/>
    <col min="1541" max="1541" width="32" style="1" customWidth="1"/>
    <col min="1542" max="1542" width="7.5" style="1" customWidth="1"/>
    <col min="1543" max="1559" width="5.5" style="1" customWidth="1"/>
    <col min="1560" max="1560" width="12" style="1" customWidth="1"/>
    <col min="1561" max="1561" width="12.25" style="1" customWidth="1"/>
    <col min="1562" max="1562" width="5.5" style="1" customWidth="1"/>
    <col min="1563" max="1563" width="6.25" style="1" customWidth="1"/>
    <col min="1564" max="1564" width="28.25" style="1" customWidth="1"/>
    <col min="1565" max="1565" width="12.375" style="1" customWidth="1"/>
    <col min="1566" max="1566" width="12.5" style="1" customWidth="1"/>
    <col min="1567" max="1567" width="3.5" style="1" bestFit="1" customWidth="1"/>
    <col min="1568" max="1568" width="12.375" style="1" customWidth="1"/>
    <col min="1569" max="1569" width="12.5" style="1" customWidth="1"/>
    <col min="1570" max="1570" width="5.5" style="1" bestFit="1" customWidth="1"/>
    <col min="1571" max="1571" width="3.5" style="1" bestFit="1" customWidth="1"/>
    <col min="1572" max="1572" width="5.5" style="1" bestFit="1" customWidth="1"/>
    <col min="1573" max="1573" width="3.5" style="1" bestFit="1" customWidth="1"/>
    <col min="1574" max="1574" width="5.5" style="1" bestFit="1" customWidth="1"/>
    <col min="1575" max="1575" width="3.5" style="1" bestFit="1" customWidth="1"/>
    <col min="1576" max="1576" width="18.375" style="1" customWidth="1"/>
    <col min="1577" max="1794" width="10.125" style="1"/>
    <col min="1795" max="1795" width="4.75" style="1" customWidth="1"/>
    <col min="1796" max="1796" width="7.125" style="1" customWidth="1"/>
    <col min="1797" max="1797" width="32" style="1" customWidth="1"/>
    <col min="1798" max="1798" width="7.5" style="1" customWidth="1"/>
    <col min="1799" max="1815" width="5.5" style="1" customWidth="1"/>
    <col min="1816" max="1816" width="12" style="1" customWidth="1"/>
    <col min="1817" max="1817" width="12.25" style="1" customWidth="1"/>
    <col min="1818" max="1818" width="5.5" style="1" customWidth="1"/>
    <col min="1819" max="1819" width="6.25" style="1" customWidth="1"/>
    <col min="1820" max="1820" width="28.25" style="1" customWidth="1"/>
    <col min="1821" max="1821" width="12.375" style="1" customWidth="1"/>
    <col min="1822" max="1822" width="12.5" style="1" customWidth="1"/>
    <col min="1823" max="1823" width="3.5" style="1" bestFit="1" customWidth="1"/>
    <col min="1824" max="1824" width="12.375" style="1" customWidth="1"/>
    <col min="1825" max="1825" width="12.5" style="1" customWidth="1"/>
    <col min="1826" max="1826" width="5.5" style="1" bestFit="1" customWidth="1"/>
    <col min="1827" max="1827" width="3.5" style="1" bestFit="1" customWidth="1"/>
    <col min="1828" max="1828" width="5.5" style="1" bestFit="1" customWidth="1"/>
    <col min="1829" max="1829" width="3.5" style="1" bestFit="1" customWidth="1"/>
    <col min="1830" max="1830" width="5.5" style="1" bestFit="1" customWidth="1"/>
    <col min="1831" max="1831" width="3.5" style="1" bestFit="1" customWidth="1"/>
    <col min="1832" max="1832" width="18.375" style="1" customWidth="1"/>
    <col min="1833" max="2050" width="10.125" style="1"/>
    <col min="2051" max="2051" width="4.75" style="1" customWidth="1"/>
    <col min="2052" max="2052" width="7.125" style="1" customWidth="1"/>
    <col min="2053" max="2053" width="32" style="1" customWidth="1"/>
    <col min="2054" max="2054" width="7.5" style="1" customWidth="1"/>
    <col min="2055" max="2071" width="5.5" style="1" customWidth="1"/>
    <col min="2072" max="2072" width="12" style="1" customWidth="1"/>
    <col min="2073" max="2073" width="12.25" style="1" customWidth="1"/>
    <col min="2074" max="2074" width="5.5" style="1" customWidth="1"/>
    <col min="2075" max="2075" width="6.25" style="1" customWidth="1"/>
    <col min="2076" max="2076" width="28.25" style="1" customWidth="1"/>
    <col min="2077" max="2077" width="12.375" style="1" customWidth="1"/>
    <col min="2078" max="2078" width="12.5" style="1" customWidth="1"/>
    <col min="2079" max="2079" width="3.5" style="1" bestFit="1" customWidth="1"/>
    <col min="2080" max="2080" width="12.375" style="1" customWidth="1"/>
    <col min="2081" max="2081" width="12.5" style="1" customWidth="1"/>
    <col min="2082" max="2082" width="5.5" style="1" bestFit="1" customWidth="1"/>
    <col min="2083" max="2083" width="3.5" style="1" bestFit="1" customWidth="1"/>
    <col min="2084" max="2084" width="5.5" style="1" bestFit="1" customWidth="1"/>
    <col min="2085" max="2085" width="3.5" style="1" bestFit="1" customWidth="1"/>
    <col min="2086" max="2086" width="5.5" style="1" bestFit="1" customWidth="1"/>
    <col min="2087" max="2087" width="3.5" style="1" bestFit="1" customWidth="1"/>
    <col min="2088" max="2088" width="18.375" style="1" customWidth="1"/>
    <col min="2089" max="2306" width="10.125" style="1"/>
    <col min="2307" max="2307" width="4.75" style="1" customWidth="1"/>
    <col min="2308" max="2308" width="7.125" style="1" customWidth="1"/>
    <col min="2309" max="2309" width="32" style="1" customWidth="1"/>
    <col min="2310" max="2310" width="7.5" style="1" customWidth="1"/>
    <col min="2311" max="2327" width="5.5" style="1" customWidth="1"/>
    <col min="2328" max="2328" width="12" style="1" customWidth="1"/>
    <col min="2329" max="2329" width="12.25" style="1" customWidth="1"/>
    <col min="2330" max="2330" width="5.5" style="1" customWidth="1"/>
    <col min="2331" max="2331" width="6.25" style="1" customWidth="1"/>
    <col min="2332" max="2332" width="28.25" style="1" customWidth="1"/>
    <col min="2333" max="2333" width="12.375" style="1" customWidth="1"/>
    <col min="2334" max="2334" width="12.5" style="1" customWidth="1"/>
    <col min="2335" max="2335" width="3.5" style="1" bestFit="1" customWidth="1"/>
    <col min="2336" max="2336" width="12.375" style="1" customWidth="1"/>
    <col min="2337" max="2337" width="12.5" style="1" customWidth="1"/>
    <col min="2338" max="2338" width="5.5" style="1" bestFit="1" customWidth="1"/>
    <col min="2339" max="2339" width="3.5" style="1" bestFit="1" customWidth="1"/>
    <col min="2340" max="2340" width="5.5" style="1" bestFit="1" customWidth="1"/>
    <col min="2341" max="2341" width="3.5" style="1" bestFit="1" customWidth="1"/>
    <col min="2342" max="2342" width="5.5" style="1" bestFit="1" customWidth="1"/>
    <col min="2343" max="2343" width="3.5" style="1" bestFit="1" customWidth="1"/>
    <col min="2344" max="2344" width="18.375" style="1" customWidth="1"/>
    <col min="2345" max="2562" width="10.125" style="1"/>
    <col min="2563" max="2563" width="4.75" style="1" customWidth="1"/>
    <col min="2564" max="2564" width="7.125" style="1" customWidth="1"/>
    <col min="2565" max="2565" width="32" style="1" customWidth="1"/>
    <col min="2566" max="2566" width="7.5" style="1" customWidth="1"/>
    <col min="2567" max="2583" width="5.5" style="1" customWidth="1"/>
    <col min="2584" max="2584" width="12" style="1" customWidth="1"/>
    <col min="2585" max="2585" width="12.25" style="1" customWidth="1"/>
    <col min="2586" max="2586" width="5.5" style="1" customWidth="1"/>
    <col min="2587" max="2587" width="6.25" style="1" customWidth="1"/>
    <col min="2588" max="2588" width="28.25" style="1" customWidth="1"/>
    <col min="2589" max="2589" width="12.375" style="1" customWidth="1"/>
    <col min="2590" max="2590" width="12.5" style="1" customWidth="1"/>
    <col min="2591" max="2591" width="3.5" style="1" bestFit="1" customWidth="1"/>
    <col min="2592" max="2592" width="12.375" style="1" customWidth="1"/>
    <col min="2593" max="2593" width="12.5" style="1" customWidth="1"/>
    <col min="2594" max="2594" width="5.5" style="1" bestFit="1" customWidth="1"/>
    <col min="2595" max="2595" width="3.5" style="1" bestFit="1" customWidth="1"/>
    <col min="2596" max="2596" width="5.5" style="1" bestFit="1" customWidth="1"/>
    <col min="2597" max="2597" width="3.5" style="1" bestFit="1" customWidth="1"/>
    <col min="2598" max="2598" width="5.5" style="1" bestFit="1" customWidth="1"/>
    <col min="2599" max="2599" width="3.5" style="1" bestFit="1" customWidth="1"/>
    <col min="2600" max="2600" width="18.375" style="1" customWidth="1"/>
    <col min="2601" max="2818" width="10.125" style="1"/>
    <col min="2819" max="2819" width="4.75" style="1" customWidth="1"/>
    <col min="2820" max="2820" width="7.125" style="1" customWidth="1"/>
    <col min="2821" max="2821" width="32" style="1" customWidth="1"/>
    <col min="2822" max="2822" width="7.5" style="1" customWidth="1"/>
    <col min="2823" max="2839" width="5.5" style="1" customWidth="1"/>
    <col min="2840" max="2840" width="12" style="1" customWidth="1"/>
    <col min="2841" max="2841" width="12.25" style="1" customWidth="1"/>
    <col min="2842" max="2842" width="5.5" style="1" customWidth="1"/>
    <col min="2843" max="2843" width="6.25" style="1" customWidth="1"/>
    <col min="2844" max="2844" width="28.25" style="1" customWidth="1"/>
    <col min="2845" max="2845" width="12.375" style="1" customWidth="1"/>
    <col min="2846" max="2846" width="12.5" style="1" customWidth="1"/>
    <col min="2847" max="2847" width="3.5" style="1" bestFit="1" customWidth="1"/>
    <col min="2848" max="2848" width="12.375" style="1" customWidth="1"/>
    <col min="2849" max="2849" width="12.5" style="1" customWidth="1"/>
    <col min="2850" max="2850" width="5.5" style="1" bestFit="1" customWidth="1"/>
    <col min="2851" max="2851" width="3.5" style="1" bestFit="1" customWidth="1"/>
    <col min="2852" max="2852" width="5.5" style="1" bestFit="1" customWidth="1"/>
    <col min="2853" max="2853" width="3.5" style="1" bestFit="1" customWidth="1"/>
    <col min="2854" max="2854" width="5.5" style="1" bestFit="1" customWidth="1"/>
    <col min="2855" max="2855" width="3.5" style="1" bestFit="1" customWidth="1"/>
    <col min="2856" max="2856" width="18.375" style="1" customWidth="1"/>
    <col min="2857" max="3074" width="10.125" style="1"/>
    <col min="3075" max="3075" width="4.75" style="1" customWidth="1"/>
    <col min="3076" max="3076" width="7.125" style="1" customWidth="1"/>
    <col min="3077" max="3077" width="32" style="1" customWidth="1"/>
    <col min="3078" max="3078" width="7.5" style="1" customWidth="1"/>
    <col min="3079" max="3095" width="5.5" style="1" customWidth="1"/>
    <col min="3096" max="3096" width="12" style="1" customWidth="1"/>
    <col min="3097" max="3097" width="12.25" style="1" customWidth="1"/>
    <col min="3098" max="3098" width="5.5" style="1" customWidth="1"/>
    <col min="3099" max="3099" width="6.25" style="1" customWidth="1"/>
    <col min="3100" max="3100" width="28.25" style="1" customWidth="1"/>
    <col min="3101" max="3101" width="12.375" style="1" customWidth="1"/>
    <col min="3102" max="3102" width="12.5" style="1" customWidth="1"/>
    <col min="3103" max="3103" width="3.5" style="1" bestFit="1" customWidth="1"/>
    <col min="3104" max="3104" width="12.375" style="1" customWidth="1"/>
    <col min="3105" max="3105" width="12.5" style="1" customWidth="1"/>
    <col min="3106" max="3106" width="5.5" style="1" bestFit="1" customWidth="1"/>
    <col min="3107" max="3107" width="3.5" style="1" bestFit="1" customWidth="1"/>
    <col min="3108" max="3108" width="5.5" style="1" bestFit="1" customWidth="1"/>
    <col min="3109" max="3109" width="3.5" style="1" bestFit="1" customWidth="1"/>
    <col min="3110" max="3110" width="5.5" style="1" bestFit="1" customWidth="1"/>
    <col min="3111" max="3111" width="3.5" style="1" bestFit="1" customWidth="1"/>
    <col min="3112" max="3112" width="18.375" style="1" customWidth="1"/>
    <col min="3113" max="3330" width="10.125" style="1"/>
    <col min="3331" max="3331" width="4.75" style="1" customWidth="1"/>
    <col min="3332" max="3332" width="7.125" style="1" customWidth="1"/>
    <col min="3333" max="3333" width="32" style="1" customWidth="1"/>
    <col min="3334" max="3334" width="7.5" style="1" customWidth="1"/>
    <col min="3335" max="3351" width="5.5" style="1" customWidth="1"/>
    <col min="3352" max="3352" width="12" style="1" customWidth="1"/>
    <col min="3353" max="3353" width="12.25" style="1" customWidth="1"/>
    <col min="3354" max="3354" width="5.5" style="1" customWidth="1"/>
    <col min="3355" max="3355" width="6.25" style="1" customWidth="1"/>
    <col min="3356" max="3356" width="28.25" style="1" customWidth="1"/>
    <col min="3357" max="3357" width="12.375" style="1" customWidth="1"/>
    <col min="3358" max="3358" width="12.5" style="1" customWidth="1"/>
    <col min="3359" max="3359" width="3.5" style="1" bestFit="1" customWidth="1"/>
    <col min="3360" max="3360" width="12.375" style="1" customWidth="1"/>
    <col min="3361" max="3361" width="12.5" style="1" customWidth="1"/>
    <col min="3362" max="3362" width="5.5" style="1" bestFit="1" customWidth="1"/>
    <col min="3363" max="3363" width="3.5" style="1" bestFit="1" customWidth="1"/>
    <col min="3364" max="3364" width="5.5" style="1" bestFit="1" customWidth="1"/>
    <col min="3365" max="3365" width="3.5" style="1" bestFit="1" customWidth="1"/>
    <col min="3366" max="3366" width="5.5" style="1" bestFit="1" customWidth="1"/>
    <col min="3367" max="3367" width="3.5" style="1" bestFit="1" customWidth="1"/>
    <col min="3368" max="3368" width="18.375" style="1" customWidth="1"/>
    <col min="3369" max="3586" width="10.125" style="1"/>
    <col min="3587" max="3587" width="4.75" style="1" customWidth="1"/>
    <col min="3588" max="3588" width="7.125" style="1" customWidth="1"/>
    <col min="3589" max="3589" width="32" style="1" customWidth="1"/>
    <col min="3590" max="3590" width="7.5" style="1" customWidth="1"/>
    <col min="3591" max="3607" width="5.5" style="1" customWidth="1"/>
    <col min="3608" max="3608" width="12" style="1" customWidth="1"/>
    <col min="3609" max="3609" width="12.25" style="1" customWidth="1"/>
    <col min="3610" max="3610" width="5.5" style="1" customWidth="1"/>
    <col min="3611" max="3611" width="6.25" style="1" customWidth="1"/>
    <col min="3612" max="3612" width="28.25" style="1" customWidth="1"/>
    <col min="3613" max="3613" width="12.375" style="1" customWidth="1"/>
    <col min="3614" max="3614" width="12.5" style="1" customWidth="1"/>
    <col min="3615" max="3615" width="3.5" style="1" bestFit="1" customWidth="1"/>
    <col min="3616" max="3616" width="12.375" style="1" customWidth="1"/>
    <col min="3617" max="3617" width="12.5" style="1" customWidth="1"/>
    <col min="3618" max="3618" width="5.5" style="1" bestFit="1" customWidth="1"/>
    <col min="3619" max="3619" width="3.5" style="1" bestFit="1" customWidth="1"/>
    <col min="3620" max="3620" width="5.5" style="1" bestFit="1" customWidth="1"/>
    <col min="3621" max="3621" width="3.5" style="1" bestFit="1" customWidth="1"/>
    <col min="3622" max="3622" width="5.5" style="1" bestFit="1" customWidth="1"/>
    <col min="3623" max="3623" width="3.5" style="1" bestFit="1" customWidth="1"/>
    <col min="3624" max="3624" width="18.375" style="1" customWidth="1"/>
    <col min="3625" max="3842" width="10.125" style="1"/>
    <col min="3843" max="3843" width="4.75" style="1" customWidth="1"/>
    <col min="3844" max="3844" width="7.125" style="1" customWidth="1"/>
    <col min="3845" max="3845" width="32" style="1" customWidth="1"/>
    <col min="3846" max="3846" width="7.5" style="1" customWidth="1"/>
    <col min="3847" max="3863" width="5.5" style="1" customWidth="1"/>
    <col min="3864" max="3864" width="12" style="1" customWidth="1"/>
    <col min="3865" max="3865" width="12.25" style="1" customWidth="1"/>
    <col min="3866" max="3866" width="5.5" style="1" customWidth="1"/>
    <col min="3867" max="3867" width="6.25" style="1" customWidth="1"/>
    <col min="3868" max="3868" width="28.25" style="1" customWidth="1"/>
    <col min="3869" max="3869" width="12.375" style="1" customWidth="1"/>
    <col min="3870" max="3870" width="12.5" style="1" customWidth="1"/>
    <col min="3871" max="3871" width="3.5" style="1" bestFit="1" customWidth="1"/>
    <col min="3872" max="3872" width="12.375" style="1" customWidth="1"/>
    <col min="3873" max="3873" width="12.5" style="1" customWidth="1"/>
    <col min="3874" max="3874" width="5.5" style="1" bestFit="1" customWidth="1"/>
    <col min="3875" max="3875" width="3.5" style="1" bestFit="1" customWidth="1"/>
    <col min="3876" max="3876" width="5.5" style="1" bestFit="1" customWidth="1"/>
    <col min="3877" max="3877" width="3.5" style="1" bestFit="1" customWidth="1"/>
    <col min="3878" max="3878" width="5.5" style="1" bestFit="1" customWidth="1"/>
    <col min="3879" max="3879" width="3.5" style="1" bestFit="1" customWidth="1"/>
    <col min="3880" max="3880" width="18.375" style="1" customWidth="1"/>
    <col min="3881" max="4098" width="10.125" style="1"/>
    <col min="4099" max="4099" width="4.75" style="1" customWidth="1"/>
    <col min="4100" max="4100" width="7.125" style="1" customWidth="1"/>
    <col min="4101" max="4101" width="32" style="1" customWidth="1"/>
    <col min="4102" max="4102" width="7.5" style="1" customWidth="1"/>
    <col min="4103" max="4119" width="5.5" style="1" customWidth="1"/>
    <col min="4120" max="4120" width="12" style="1" customWidth="1"/>
    <col min="4121" max="4121" width="12.25" style="1" customWidth="1"/>
    <col min="4122" max="4122" width="5.5" style="1" customWidth="1"/>
    <col min="4123" max="4123" width="6.25" style="1" customWidth="1"/>
    <col min="4124" max="4124" width="28.25" style="1" customWidth="1"/>
    <col min="4125" max="4125" width="12.375" style="1" customWidth="1"/>
    <col min="4126" max="4126" width="12.5" style="1" customWidth="1"/>
    <col min="4127" max="4127" width="3.5" style="1" bestFit="1" customWidth="1"/>
    <col min="4128" max="4128" width="12.375" style="1" customWidth="1"/>
    <col min="4129" max="4129" width="12.5" style="1" customWidth="1"/>
    <col min="4130" max="4130" width="5.5" style="1" bestFit="1" customWidth="1"/>
    <col min="4131" max="4131" width="3.5" style="1" bestFit="1" customWidth="1"/>
    <col min="4132" max="4132" width="5.5" style="1" bestFit="1" customWidth="1"/>
    <col min="4133" max="4133" width="3.5" style="1" bestFit="1" customWidth="1"/>
    <col min="4134" max="4134" width="5.5" style="1" bestFit="1" customWidth="1"/>
    <col min="4135" max="4135" width="3.5" style="1" bestFit="1" customWidth="1"/>
    <col min="4136" max="4136" width="18.375" style="1" customWidth="1"/>
    <col min="4137" max="4354" width="10.125" style="1"/>
    <col min="4355" max="4355" width="4.75" style="1" customWidth="1"/>
    <col min="4356" max="4356" width="7.125" style="1" customWidth="1"/>
    <col min="4357" max="4357" width="32" style="1" customWidth="1"/>
    <col min="4358" max="4358" width="7.5" style="1" customWidth="1"/>
    <col min="4359" max="4375" width="5.5" style="1" customWidth="1"/>
    <col min="4376" max="4376" width="12" style="1" customWidth="1"/>
    <col min="4377" max="4377" width="12.25" style="1" customWidth="1"/>
    <col min="4378" max="4378" width="5.5" style="1" customWidth="1"/>
    <col min="4379" max="4379" width="6.25" style="1" customWidth="1"/>
    <col min="4380" max="4380" width="28.25" style="1" customWidth="1"/>
    <col min="4381" max="4381" width="12.375" style="1" customWidth="1"/>
    <col min="4382" max="4382" width="12.5" style="1" customWidth="1"/>
    <col min="4383" max="4383" width="3.5" style="1" bestFit="1" customWidth="1"/>
    <col min="4384" max="4384" width="12.375" style="1" customWidth="1"/>
    <col min="4385" max="4385" width="12.5" style="1" customWidth="1"/>
    <col min="4386" max="4386" width="5.5" style="1" bestFit="1" customWidth="1"/>
    <col min="4387" max="4387" width="3.5" style="1" bestFit="1" customWidth="1"/>
    <col min="4388" max="4388" width="5.5" style="1" bestFit="1" customWidth="1"/>
    <col min="4389" max="4389" width="3.5" style="1" bestFit="1" customWidth="1"/>
    <col min="4390" max="4390" width="5.5" style="1" bestFit="1" customWidth="1"/>
    <col min="4391" max="4391" width="3.5" style="1" bestFit="1" customWidth="1"/>
    <col min="4392" max="4392" width="18.375" style="1" customWidth="1"/>
    <col min="4393" max="4610" width="10.125" style="1"/>
    <col min="4611" max="4611" width="4.75" style="1" customWidth="1"/>
    <col min="4612" max="4612" width="7.125" style="1" customWidth="1"/>
    <col min="4613" max="4613" width="32" style="1" customWidth="1"/>
    <col min="4614" max="4614" width="7.5" style="1" customWidth="1"/>
    <col min="4615" max="4631" width="5.5" style="1" customWidth="1"/>
    <col min="4632" max="4632" width="12" style="1" customWidth="1"/>
    <col min="4633" max="4633" width="12.25" style="1" customWidth="1"/>
    <col min="4634" max="4634" width="5.5" style="1" customWidth="1"/>
    <col min="4635" max="4635" width="6.25" style="1" customWidth="1"/>
    <col min="4636" max="4636" width="28.25" style="1" customWidth="1"/>
    <col min="4637" max="4637" width="12.375" style="1" customWidth="1"/>
    <col min="4638" max="4638" width="12.5" style="1" customWidth="1"/>
    <col min="4639" max="4639" width="3.5" style="1" bestFit="1" customWidth="1"/>
    <col min="4640" max="4640" width="12.375" style="1" customWidth="1"/>
    <col min="4641" max="4641" width="12.5" style="1" customWidth="1"/>
    <col min="4642" max="4642" width="5.5" style="1" bestFit="1" customWidth="1"/>
    <col min="4643" max="4643" width="3.5" style="1" bestFit="1" customWidth="1"/>
    <col min="4644" max="4644" width="5.5" style="1" bestFit="1" customWidth="1"/>
    <col min="4645" max="4645" width="3.5" style="1" bestFit="1" customWidth="1"/>
    <col min="4646" max="4646" width="5.5" style="1" bestFit="1" customWidth="1"/>
    <col min="4647" max="4647" width="3.5" style="1" bestFit="1" customWidth="1"/>
    <col min="4648" max="4648" width="18.375" style="1" customWidth="1"/>
    <col min="4649" max="4866" width="10.125" style="1"/>
    <col min="4867" max="4867" width="4.75" style="1" customWidth="1"/>
    <col min="4868" max="4868" width="7.125" style="1" customWidth="1"/>
    <col min="4869" max="4869" width="32" style="1" customWidth="1"/>
    <col min="4870" max="4870" width="7.5" style="1" customWidth="1"/>
    <col min="4871" max="4887" width="5.5" style="1" customWidth="1"/>
    <col min="4888" max="4888" width="12" style="1" customWidth="1"/>
    <col min="4889" max="4889" width="12.25" style="1" customWidth="1"/>
    <col min="4890" max="4890" width="5.5" style="1" customWidth="1"/>
    <col min="4891" max="4891" width="6.25" style="1" customWidth="1"/>
    <col min="4892" max="4892" width="28.25" style="1" customWidth="1"/>
    <col min="4893" max="4893" width="12.375" style="1" customWidth="1"/>
    <col min="4894" max="4894" width="12.5" style="1" customWidth="1"/>
    <col min="4895" max="4895" width="3.5" style="1" bestFit="1" customWidth="1"/>
    <col min="4896" max="4896" width="12.375" style="1" customWidth="1"/>
    <col min="4897" max="4897" width="12.5" style="1" customWidth="1"/>
    <col min="4898" max="4898" width="5.5" style="1" bestFit="1" customWidth="1"/>
    <col min="4899" max="4899" width="3.5" style="1" bestFit="1" customWidth="1"/>
    <col min="4900" max="4900" width="5.5" style="1" bestFit="1" customWidth="1"/>
    <col min="4901" max="4901" width="3.5" style="1" bestFit="1" customWidth="1"/>
    <col min="4902" max="4902" width="5.5" style="1" bestFit="1" customWidth="1"/>
    <col min="4903" max="4903" width="3.5" style="1" bestFit="1" customWidth="1"/>
    <col min="4904" max="4904" width="18.375" style="1" customWidth="1"/>
    <col min="4905" max="5122" width="10.125" style="1"/>
    <col min="5123" max="5123" width="4.75" style="1" customWidth="1"/>
    <col min="5124" max="5124" width="7.125" style="1" customWidth="1"/>
    <col min="5125" max="5125" width="32" style="1" customWidth="1"/>
    <col min="5126" max="5126" width="7.5" style="1" customWidth="1"/>
    <col min="5127" max="5143" width="5.5" style="1" customWidth="1"/>
    <col min="5144" max="5144" width="12" style="1" customWidth="1"/>
    <col min="5145" max="5145" width="12.25" style="1" customWidth="1"/>
    <col min="5146" max="5146" width="5.5" style="1" customWidth="1"/>
    <col min="5147" max="5147" width="6.25" style="1" customWidth="1"/>
    <col min="5148" max="5148" width="28.25" style="1" customWidth="1"/>
    <col min="5149" max="5149" width="12.375" style="1" customWidth="1"/>
    <col min="5150" max="5150" width="12.5" style="1" customWidth="1"/>
    <col min="5151" max="5151" width="3.5" style="1" bestFit="1" customWidth="1"/>
    <col min="5152" max="5152" width="12.375" style="1" customWidth="1"/>
    <col min="5153" max="5153" width="12.5" style="1" customWidth="1"/>
    <col min="5154" max="5154" width="5.5" style="1" bestFit="1" customWidth="1"/>
    <col min="5155" max="5155" width="3.5" style="1" bestFit="1" customWidth="1"/>
    <col min="5156" max="5156" width="5.5" style="1" bestFit="1" customWidth="1"/>
    <col min="5157" max="5157" width="3.5" style="1" bestFit="1" customWidth="1"/>
    <col min="5158" max="5158" width="5.5" style="1" bestFit="1" customWidth="1"/>
    <col min="5159" max="5159" width="3.5" style="1" bestFit="1" customWidth="1"/>
    <col min="5160" max="5160" width="18.375" style="1" customWidth="1"/>
    <col min="5161" max="5378" width="10.125" style="1"/>
    <col min="5379" max="5379" width="4.75" style="1" customWidth="1"/>
    <col min="5380" max="5380" width="7.125" style="1" customWidth="1"/>
    <col min="5381" max="5381" width="32" style="1" customWidth="1"/>
    <col min="5382" max="5382" width="7.5" style="1" customWidth="1"/>
    <col min="5383" max="5399" width="5.5" style="1" customWidth="1"/>
    <col min="5400" max="5400" width="12" style="1" customWidth="1"/>
    <col min="5401" max="5401" width="12.25" style="1" customWidth="1"/>
    <col min="5402" max="5402" width="5.5" style="1" customWidth="1"/>
    <col min="5403" max="5403" width="6.25" style="1" customWidth="1"/>
    <col min="5404" max="5404" width="28.25" style="1" customWidth="1"/>
    <col min="5405" max="5405" width="12.375" style="1" customWidth="1"/>
    <col min="5406" max="5406" width="12.5" style="1" customWidth="1"/>
    <col min="5407" max="5407" width="3.5" style="1" bestFit="1" customWidth="1"/>
    <col min="5408" max="5408" width="12.375" style="1" customWidth="1"/>
    <col min="5409" max="5409" width="12.5" style="1" customWidth="1"/>
    <col min="5410" max="5410" width="5.5" style="1" bestFit="1" customWidth="1"/>
    <col min="5411" max="5411" width="3.5" style="1" bestFit="1" customWidth="1"/>
    <col min="5412" max="5412" width="5.5" style="1" bestFit="1" customWidth="1"/>
    <col min="5413" max="5413" width="3.5" style="1" bestFit="1" customWidth="1"/>
    <col min="5414" max="5414" width="5.5" style="1" bestFit="1" customWidth="1"/>
    <col min="5415" max="5415" width="3.5" style="1" bestFit="1" customWidth="1"/>
    <col min="5416" max="5416" width="18.375" style="1" customWidth="1"/>
    <col min="5417" max="5634" width="10.125" style="1"/>
    <col min="5635" max="5635" width="4.75" style="1" customWidth="1"/>
    <col min="5636" max="5636" width="7.125" style="1" customWidth="1"/>
    <col min="5637" max="5637" width="32" style="1" customWidth="1"/>
    <col min="5638" max="5638" width="7.5" style="1" customWidth="1"/>
    <col min="5639" max="5655" width="5.5" style="1" customWidth="1"/>
    <col min="5656" max="5656" width="12" style="1" customWidth="1"/>
    <col min="5657" max="5657" width="12.25" style="1" customWidth="1"/>
    <col min="5658" max="5658" width="5.5" style="1" customWidth="1"/>
    <col min="5659" max="5659" width="6.25" style="1" customWidth="1"/>
    <col min="5660" max="5660" width="28.25" style="1" customWidth="1"/>
    <col min="5661" max="5661" width="12.375" style="1" customWidth="1"/>
    <col min="5662" max="5662" width="12.5" style="1" customWidth="1"/>
    <col min="5663" max="5663" width="3.5" style="1" bestFit="1" customWidth="1"/>
    <col min="5664" max="5664" width="12.375" style="1" customWidth="1"/>
    <col min="5665" max="5665" width="12.5" style="1" customWidth="1"/>
    <col min="5666" max="5666" width="5.5" style="1" bestFit="1" customWidth="1"/>
    <col min="5667" max="5667" width="3.5" style="1" bestFit="1" customWidth="1"/>
    <col min="5668" max="5668" width="5.5" style="1" bestFit="1" customWidth="1"/>
    <col min="5669" max="5669" width="3.5" style="1" bestFit="1" customWidth="1"/>
    <col min="5670" max="5670" width="5.5" style="1" bestFit="1" customWidth="1"/>
    <col min="5671" max="5671" width="3.5" style="1" bestFit="1" customWidth="1"/>
    <col min="5672" max="5672" width="18.375" style="1" customWidth="1"/>
    <col min="5673" max="5890" width="10.125" style="1"/>
    <col min="5891" max="5891" width="4.75" style="1" customWidth="1"/>
    <col min="5892" max="5892" width="7.125" style="1" customWidth="1"/>
    <col min="5893" max="5893" width="32" style="1" customWidth="1"/>
    <col min="5894" max="5894" width="7.5" style="1" customWidth="1"/>
    <col min="5895" max="5911" width="5.5" style="1" customWidth="1"/>
    <col min="5912" max="5912" width="12" style="1" customWidth="1"/>
    <col min="5913" max="5913" width="12.25" style="1" customWidth="1"/>
    <col min="5914" max="5914" width="5.5" style="1" customWidth="1"/>
    <col min="5915" max="5915" width="6.25" style="1" customWidth="1"/>
    <col min="5916" max="5916" width="28.25" style="1" customWidth="1"/>
    <col min="5917" max="5917" width="12.375" style="1" customWidth="1"/>
    <col min="5918" max="5918" width="12.5" style="1" customWidth="1"/>
    <col min="5919" max="5919" width="3.5" style="1" bestFit="1" customWidth="1"/>
    <col min="5920" max="5920" width="12.375" style="1" customWidth="1"/>
    <col min="5921" max="5921" width="12.5" style="1" customWidth="1"/>
    <col min="5922" max="5922" width="5.5" style="1" bestFit="1" customWidth="1"/>
    <col min="5923" max="5923" width="3.5" style="1" bestFit="1" customWidth="1"/>
    <col min="5924" max="5924" width="5.5" style="1" bestFit="1" customWidth="1"/>
    <col min="5925" max="5925" width="3.5" style="1" bestFit="1" customWidth="1"/>
    <col min="5926" max="5926" width="5.5" style="1" bestFit="1" customWidth="1"/>
    <col min="5927" max="5927" width="3.5" style="1" bestFit="1" customWidth="1"/>
    <col min="5928" max="5928" width="18.375" style="1" customWidth="1"/>
    <col min="5929" max="6146" width="10.125" style="1"/>
    <col min="6147" max="6147" width="4.75" style="1" customWidth="1"/>
    <col min="6148" max="6148" width="7.125" style="1" customWidth="1"/>
    <col min="6149" max="6149" width="32" style="1" customWidth="1"/>
    <col min="6150" max="6150" width="7.5" style="1" customWidth="1"/>
    <col min="6151" max="6167" width="5.5" style="1" customWidth="1"/>
    <col min="6168" max="6168" width="12" style="1" customWidth="1"/>
    <col min="6169" max="6169" width="12.25" style="1" customWidth="1"/>
    <col min="6170" max="6170" width="5.5" style="1" customWidth="1"/>
    <col min="6171" max="6171" width="6.25" style="1" customWidth="1"/>
    <col min="6172" max="6172" width="28.25" style="1" customWidth="1"/>
    <col min="6173" max="6173" width="12.375" style="1" customWidth="1"/>
    <col min="6174" max="6174" width="12.5" style="1" customWidth="1"/>
    <col min="6175" max="6175" width="3.5" style="1" bestFit="1" customWidth="1"/>
    <col min="6176" max="6176" width="12.375" style="1" customWidth="1"/>
    <col min="6177" max="6177" width="12.5" style="1" customWidth="1"/>
    <col min="6178" max="6178" width="5.5" style="1" bestFit="1" customWidth="1"/>
    <col min="6179" max="6179" width="3.5" style="1" bestFit="1" customWidth="1"/>
    <col min="6180" max="6180" width="5.5" style="1" bestFit="1" customWidth="1"/>
    <col min="6181" max="6181" width="3.5" style="1" bestFit="1" customWidth="1"/>
    <col min="6182" max="6182" width="5.5" style="1" bestFit="1" customWidth="1"/>
    <col min="6183" max="6183" width="3.5" style="1" bestFit="1" customWidth="1"/>
    <col min="6184" max="6184" width="18.375" style="1" customWidth="1"/>
    <col min="6185" max="6402" width="10.125" style="1"/>
    <col min="6403" max="6403" width="4.75" style="1" customWidth="1"/>
    <col min="6404" max="6404" width="7.125" style="1" customWidth="1"/>
    <col min="6405" max="6405" width="32" style="1" customWidth="1"/>
    <col min="6406" max="6406" width="7.5" style="1" customWidth="1"/>
    <col min="6407" max="6423" width="5.5" style="1" customWidth="1"/>
    <col min="6424" max="6424" width="12" style="1" customWidth="1"/>
    <col min="6425" max="6425" width="12.25" style="1" customWidth="1"/>
    <col min="6426" max="6426" width="5.5" style="1" customWidth="1"/>
    <col min="6427" max="6427" width="6.25" style="1" customWidth="1"/>
    <col min="6428" max="6428" width="28.25" style="1" customWidth="1"/>
    <col min="6429" max="6429" width="12.375" style="1" customWidth="1"/>
    <col min="6430" max="6430" width="12.5" style="1" customWidth="1"/>
    <col min="6431" max="6431" width="3.5" style="1" bestFit="1" customWidth="1"/>
    <col min="6432" max="6432" width="12.375" style="1" customWidth="1"/>
    <col min="6433" max="6433" width="12.5" style="1" customWidth="1"/>
    <col min="6434" max="6434" width="5.5" style="1" bestFit="1" customWidth="1"/>
    <col min="6435" max="6435" width="3.5" style="1" bestFit="1" customWidth="1"/>
    <col min="6436" max="6436" width="5.5" style="1" bestFit="1" customWidth="1"/>
    <col min="6437" max="6437" width="3.5" style="1" bestFit="1" customWidth="1"/>
    <col min="6438" max="6438" width="5.5" style="1" bestFit="1" customWidth="1"/>
    <col min="6439" max="6439" width="3.5" style="1" bestFit="1" customWidth="1"/>
    <col min="6440" max="6440" width="18.375" style="1" customWidth="1"/>
    <col min="6441" max="6658" width="10.125" style="1"/>
    <col min="6659" max="6659" width="4.75" style="1" customWidth="1"/>
    <col min="6660" max="6660" width="7.125" style="1" customWidth="1"/>
    <col min="6661" max="6661" width="32" style="1" customWidth="1"/>
    <col min="6662" max="6662" width="7.5" style="1" customWidth="1"/>
    <col min="6663" max="6679" width="5.5" style="1" customWidth="1"/>
    <col min="6680" max="6680" width="12" style="1" customWidth="1"/>
    <col min="6681" max="6681" width="12.25" style="1" customWidth="1"/>
    <col min="6682" max="6682" width="5.5" style="1" customWidth="1"/>
    <col min="6683" max="6683" width="6.25" style="1" customWidth="1"/>
    <col min="6684" max="6684" width="28.25" style="1" customWidth="1"/>
    <col min="6685" max="6685" width="12.375" style="1" customWidth="1"/>
    <col min="6686" max="6686" width="12.5" style="1" customWidth="1"/>
    <col min="6687" max="6687" width="3.5" style="1" bestFit="1" customWidth="1"/>
    <col min="6688" max="6688" width="12.375" style="1" customWidth="1"/>
    <col min="6689" max="6689" width="12.5" style="1" customWidth="1"/>
    <col min="6690" max="6690" width="5.5" style="1" bestFit="1" customWidth="1"/>
    <col min="6691" max="6691" width="3.5" style="1" bestFit="1" customWidth="1"/>
    <col min="6692" max="6692" width="5.5" style="1" bestFit="1" customWidth="1"/>
    <col min="6693" max="6693" width="3.5" style="1" bestFit="1" customWidth="1"/>
    <col min="6694" max="6694" width="5.5" style="1" bestFit="1" customWidth="1"/>
    <col min="6695" max="6695" width="3.5" style="1" bestFit="1" customWidth="1"/>
    <col min="6696" max="6696" width="18.375" style="1" customWidth="1"/>
    <col min="6697" max="6914" width="10.125" style="1"/>
    <col min="6915" max="6915" width="4.75" style="1" customWidth="1"/>
    <col min="6916" max="6916" width="7.125" style="1" customWidth="1"/>
    <col min="6917" max="6917" width="32" style="1" customWidth="1"/>
    <col min="6918" max="6918" width="7.5" style="1" customWidth="1"/>
    <col min="6919" max="6935" width="5.5" style="1" customWidth="1"/>
    <col min="6936" max="6936" width="12" style="1" customWidth="1"/>
    <col min="6937" max="6937" width="12.25" style="1" customWidth="1"/>
    <col min="6938" max="6938" width="5.5" style="1" customWidth="1"/>
    <col min="6939" max="6939" width="6.25" style="1" customWidth="1"/>
    <col min="6940" max="6940" width="28.25" style="1" customWidth="1"/>
    <col min="6941" max="6941" width="12.375" style="1" customWidth="1"/>
    <col min="6942" max="6942" width="12.5" style="1" customWidth="1"/>
    <col min="6943" max="6943" width="3.5" style="1" bestFit="1" customWidth="1"/>
    <col min="6944" max="6944" width="12.375" style="1" customWidth="1"/>
    <col min="6945" max="6945" width="12.5" style="1" customWidth="1"/>
    <col min="6946" max="6946" width="5.5" style="1" bestFit="1" customWidth="1"/>
    <col min="6947" max="6947" width="3.5" style="1" bestFit="1" customWidth="1"/>
    <col min="6948" max="6948" width="5.5" style="1" bestFit="1" customWidth="1"/>
    <col min="6949" max="6949" width="3.5" style="1" bestFit="1" customWidth="1"/>
    <col min="6950" max="6950" width="5.5" style="1" bestFit="1" customWidth="1"/>
    <col min="6951" max="6951" width="3.5" style="1" bestFit="1" customWidth="1"/>
    <col min="6952" max="6952" width="18.375" style="1" customWidth="1"/>
    <col min="6953" max="7170" width="10.125" style="1"/>
    <col min="7171" max="7171" width="4.75" style="1" customWidth="1"/>
    <col min="7172" max="7172" width="7.125" style="1" customWidth="1"/>
    <col min="7173" max="7173" width="32" style="1" customWidth="1"/>
    <col min="7174" max="7174" width="7.5" style="1" customWidth="1"/>
    <col min="7175" max="7191" width="5.5" style="1" customWidth="1"/>
    <col min="7192" max="7192" width="12" style="1" customWidth="1"/>
    <col min="7193" max="7193" width="12.25" style="1" customWidth="1"/>
    <col min="7194" max="7194" width="5.5" style="1" customWidth="1"/>
    <col min="7195" max="7195" width="6.25" style="1" customWidth="1"/>
    <col min="7196" max="7196" width="28.25" style="1" customWidth="1"/>
    <col min="7197" max="7197" width="12.375" style="1" customWidth="1"/>
    <col min="7198" max="7198" width="12.5" style="1" customWidth="1"/>
    <col min="7199" max="7199" width="3.5" style="1" bestFit="1" customWidth="1"/>
    <col min="7200" max="7200" width="12.375" style="1" customWidth="1"/>
    <col min="7201" max="7201" width="12.5" style="1" customWidth="1"/>
    <col min="7202" max="7202" width="5.5" style="1" bestFit="1" customWidth="1"/>
    <col min="7203" max="7203" width="3.5" style="1" bestFit="1" customWidth="1"/>
    <col min="7204" max="7204" width="5.5" style="1" bestFit="1" customWidth="1"/>
    <col min="7205" max="7205" width="3.5" style="1" bestFit="1" customWidth="1"/>
    <col min="7206" max="7206" width="5.5" style="1" bestFit="1" customWidth="1"/>
    <col min="7207" max="7207" width="3.5" style="1" bestFit="1" customWidth="1"/>
    <col min="7208" max="7208" width="18.375" style="1" customWidth="1"/>
    <col min="7209" max="7426" width="10.125" style="1"/>
    <col min="7427" max="7427" width="4.75" style="1" customWidth="1"/>
    <col min="7428" max="7428" width="7.125" style="1" customWidth="1"/>
    <col min="7429" max="7429" width="32" style="1" customWidth="1"/>
    <col min="7430" max="7430" width="7.5" style="1" customWidth="1"/>
    <col min="7431" max="7447" width="5.5" style="1" customWidth="1"/>
    <col min="7448" max="7448" width="12" style="1" customWidth="1"/>
    <col min="7449" max="7449" width="12.25" style="1" customWidth="1"/>
    <col min="7450" max="7450" width="5.5" style="1" customWidth="1"/>
    <col min="7451" max="7451" width="6.25" style="1" customWidth="1"/>
    <col min="7452" max="7452" width="28.25" style="1" customWidth="1"/>
    <col min="7453" max="7453" width="12.375" style="1" customWidth="1"/>
    <col min="7454" max="7454" width="12.5" style="1" customWidth="1"/>
    <col min="7455" max="7455" width="3.5" style="1" bestFit="1" customWidth="1"/>
    <col min="7456" max="7456" width="12.375" style="1" customWidth="1"/>
    <col min="7457" max="7457" width="12.5" style="1" customWidth="1"/>
    <col min="7458" max="7458" width="5.5" style="1" bestFit="1" customWidth="1"/>
    <col min="7459" max="7459" width="3.5" style="1" bestFit="1" customWidth="1"/>
    <col min="7460" max="7460" width="5.5" style="1" bestFit="1" customWidth="1"/>
    <col min="7461" max="7461" width="3.5" style="1" bestFit="1" customWidth="1"/>
    <col min="7462" max="7462" width="5.5" style="1" bestFit="1" customWidth="1"/>
    <col min="7463" max="7463" width="3.5" style="1" bestFit="1" customWidth="1"/>
    <col min="7464" max="7464" width="18.375" style="1" customWidth="1"/>
    <col min="7465" max="7682" width="10.125" style="1"/>
    <col min="7683" max="7683" width="4.75" style="1" customWidth="1"/>
    <col min="7684" max="7684" width="7.125" style="1" customWidth="1"/>
    <col min="7685" max="7685" width="32" style="1" customWidth="1"/>
    <col min="7686" max="7686" width="7.5" style="1" customWidth="1"/>
    <col min="7687" max="7703" width="5.5" style="1" customWidth="1"/>
    <col min="7704" max="7704" width="12" style="1" customWidth="1"/>
    <col min="7705" max="7705" width="12.25" style="1" customWidth="1"/>
    <col min="7706" max="7706" width="5.5" style="1" customWidth="1"/>
    <col min="7707" max="7707" width="6.25" style="1" customWidth="1"/>
    <col min="7708" max="7708" width="28.25" style="1" customWidth="1"/>
    <col min="7709" max="7709" width="12.375" style="1" customWidth="1"/>
    <col min="7710" max="7710" width="12.5" style="1" customWidth="1"/>
    <col min="7711" max="7711" width="3.5" style="1" bestFit="1" customWidth="1"/>
    <col min="7712" max="7712" width="12.375" style="1" customWidth="1"/>
    <col min="7713" max="7713" width="12.5" style="1" customWidth="1"/>
    <col min="7714" max="7714" width="5.5" style="1" bestFit="1" customWidth="1"/>
    <col min="7715" max="7715" width="3.5" style="1" bestFit="1" customWidth="1"/>
    <col min="7716" max="7716" width="5.5" style="1" bestFit="1" customWidth="1"/>
    <col min="7717" max="7717" width="3.5" style="1" bestFit="1" customWidth="1"/>
    <col min="7718" max="7718" width="5.5" style="1" bestFit="1" customWidth="1"/>
    <col min="7719" max="7719" width="3.5" style="1" bestFit="1" customWidth="1"/>
    <col min="7720" max="7720" width="18.375" style="1" customWidth="1"/>
    <col min="7721" max="7938" width="10.125" style="1"/>
    <col min="7939" max="7939" width="4.75" style="1" customWidth="1"/>
    <col min="7940" max="7940" width="7.125" style="1" customWidth="1"/>
    <col min="7941" max="7941" width="32" style="1" customWidth="1"/>
    <col min="7942" max="7942" width="7.5" style="1" customWidth="1"/>
    <col min="7943" max="7959" width="5.5" style="1" customWidth="1"/>
    <col min="7960" max="7960" width="12" style="1" customWidth="1"/>
    <col min="7961" max="7961" width="12.25" style="1" customWidth="1"/>
    <col min="7962" max="7962" width="5.5" style="1" customWidth="1"/>
    <col min="7963" max="7963" width="6.25" style="1" customWidth="1"/>
    <col min="7964" max="7964" width="28.25" style="1" customWidth="1"/>
    <col min="7965" max="7965" width="12.375" style="1" customWidth="1"/>
    <col min="7966" max="7966" width="12.5" style="1" customWidth="1"/>
    <col min="7967" max="7967" width="3.5" style="1" bestFit="1" customWidth="1"/>
    <col min="7968" max="7968" width="12.375" style="1" customWidth="1"/>
    <col min="7969" max="7969" width="12.5" style="1" customWidth="1"/>
    <col min="7970" max="7970" width="5.5" style="1" bestFit="1" customWidth="1"/>
    <col min="7971" max="7971" width="3.5" style="1" bestFit="1" customWidth="1"/>
    <col min="7972" max="7972" width="5.5" style="1" bestFit="1" customWidth="1"/>
    <col min="7973" max="7973" width="3.5" style="1" bestFit="1" customWidth="1"/>
    <col min="7974" max="7974" width="5.5" style="1" bestFit="1" customWidth="1"/>
    <col min="7975" max="7975" width="3.5" style="1" bestFit="1" customWidth="1"/>
    <col min="7976" max="7976" width="18.375" style="1" customWidth="1"/>
    <col min="7977" max="8194" width="10.125" style="1"/>
    <col min="8195" max="8195" width="4.75" style="1" customWidth="1"/>
    <col min="8196" max="8196" width="7.125" style="1" customWidth="1"/>
    <col min="8197" max="8197" width="32" style="1" customWidth="1"/>
    <col min="8198" max="8198" width="7.5" style="1" customWidth="1"/>
    <col min="8199" max="8215" width="5.5" style="1" customWidth="1"/>
    <col min="8216" max="8216" width="12" style="1" customWidth="1"/>
    <col min="8217" max="8217" width="12.25" style="1" customWidth="1"/>
    <col min="8218" max="8218" width="5.5" style="1" customWidth="1"/>
    <col min="8219" max="8219" width="6.25" style="1" customWidth="1"/>
    <col min="8220" max="8220" width="28.25" style="1" customWidth="1"/>
    <col min="8221" max="8221" width="12.375" style="1" customWidth="1"/>
    <col min="8222" max="8222" width="12.5" style="1" customWidth="1"/>
    <col min="8223" max="8223" width="3.5" style="1" bestFit="1" customWidth="1"/>
    <col min="8224" max="8224" width="12.375" style="1" customWidth="1"/>
    <col min="8225" max="8225" width="12.5" style="1" customWidth="1"/>
    <col min="8226" max="8226" width="5.5" style="1" bestFit="1" customWidth="1"/>
    <col min="8227" max="8227" width="3.5" style="1" bestFit="1" customWidth="1"/>
    <col min="8228" max="8228" width="5.5" style="1" bestFit="1" customWidth="1"/>
    <col min="8229" max="8229" width="3.5" style="1" bestFit="1" customWidth="1"/>
    <col min="8230" max="8230" width="5.5" style="1" bestFit="1" customWidth="1"/>
    <col min="8231" max="8231" width="3.5" style="1" bestFit="1" customWidth="1"/>
    <col min="8232" max="8232" width="18.375" style="1" customWidth="1"/>
    <col min="8233" max="8450" width="10.125" style="1"/>
    <col min="8451" max="8451" width="4.75" style="1" customWidth="1"/>
    <col min="8452" max="8452" width="7.125" style="1" customWidth="1"/>
    <col min="8453" max="8453" width="32" style="1" customWidth="1"/>
    <col min="8454" max="8454" width="7.5" style="1" customWidth="1"/>
    <col min="8455" max="8471" width="5.5" style="1" customWidth="1"/>
    <col min="8472" max="8472" width="12" style="1" customWidth="1"/>
    <col min="8473" max="8473" width="12.25" style="1" customWidth="1"/>
    <col min="8474" max="8474" width="5.5" style="1" customWidth="1"/>
    <col min="8475" max="8475" width="6.25" style="1" customWidth="1"/>
    <col min="8476" max="8476" width="28.25" style="1" customWidth="1"/>
    <col min="8477" max="8477" width="12.375" style="1" customWidth="1"/>
    <col min="8478" max="8478" width="12.5" style="1" customWidth="1"/>
    <col min="8479" max="8479" width="3.5" style="1" bestFit="1" customWidth="1"/>
    <col min="8480" max="8480" width="12.375" style="1" customWidth="1"/>
    <col min="8481" max="8481" width="12.5" style="1" customWidth="1"/>
    <col min="8482" max="8482" width="5.5" style="1" bestFit="1" customWidth="1"/>
    <col min="8483" max="8483" width="3.5" style="1" bestFit="1" customWidth="1"/>
    <col min="8484" max="8484" width="5.5" style="1" bestFit="1" customWidth="1"/>
    <col min="8485" max="8485" width="3.5" style="1" bestFit="1" customWidth="1"/>
    <col min="8486" max="8486" width="5.5" style="1" bestFit="1" customWidth="1"/>
    <col min="8487" max="8487" width="3.5" style="1" bestFit="1" customWidth="1"/>
    <col min="8488" max="8488" width="18.375" style="1" customWidth="1"/>
    <col min="8489" max="8706" width="10.125" style="1"/>
    <col min="8707" max="8707" width="4.75" style="1" customWidth="1"/>
    <col min="8708" max="8708" width="7.125" style="1" customWidth="1"/>
    <col min="8709" max="8709" width="32" style="1" customWidth="1"/>
    <col min="8710" max="8710" width="7.5" style="1" customWidth="1"/>
    <col min="8711" max="8727" width="5.5" style="1" customWidth="1"/>
    <col min="8728" max="8728" width="12" style="1" customWidth="1"/>
    <col min="8729" max="8729" width="12.25" style="1" customWidth="1"/>
    <col min="8730" max="8730" width="5.5" style="1" customWidth="1"/>
    <col min="8731" max="8731" width="6.25" style="1" customWidth="1"/>
    <col min="8732" max="8732" width="28.25" style="1" customWidth="1"/>
    <col min="8733" max="8733" width="12.375" style="1" customWidth="1"/>
    <col min="8734" max="8734" width="12.5" style="1" customWidth="1"/>
    <col min="8735" max="8735" width="3.5" style="1" bestFit="1" customWidth="1"/>
    <col min="8736" max="8736" width="12.375" style="1" customWidth="1"/>
    <col min="8737" max="8737" width="12.5" style="1" customWidth="1"/>
    <col min="8738" max="8738" width="5.5" style="1" bestFit="1" customWidth="1"/>
    <col min="8739" max="8739" width="3.5" style="1" bestFit="1" customWidth="1"/>
    <col min="8740" max="8740" width="5.5" style="1" bestFit="1" customWidth="1"/>
    <col min="8741" max="8741" width="3.5" style="1" bestFit="1" customWidth="1"/>
    <col min="8742" max="8742" width="5.5" style="1" bestFit="1" customWidth="1"/>
    <col min="8743" max="8743" width="3.5" style="1" bestFit="1" customWidth="1"/>
    <col min="8744" max="8744" width="18.375" style="1" customWidth="1"/>
    <col min="8745" max="8962" width="10.125" style="1"/>
    <col min="8963" max="8963" width="4.75" style="1" customWidth="1"/>
    <col min="8964" max="8964" width="7.125" style="1" customWidth="1"/>
    <col min="8965" max="8965" width="32" style="1" customWidth="1"/>
    <col min="8966" max="8966" width="7.5" style="1" customWidth="1"/>
    <col min="8967" max="8983" width="5.5" style="1" customWidth="1"/>
    <col min="8984" max="8984" width="12" style="1" customWidth="1"/>
    <col min="8985" max="8985" width="12.25" style="1" customWidth="1"/>
    <col min="8986" max="8986" width="5.5" style="1" customWidth="1"/>
    <col min="8987" max="8987" width="6.25" style="1" customWidth="1"/>
    <col min="8988" max="8988" width="28.25" style="1" customWidth="1"/>
    <col min="8989" max="8989" width="12.375" style="1" customWidth="1"/>
    <col min="8990" max="8990" width="12.5" style="1" customWidth="1"/>
    <col min="8991" max="8991" width="3.5" style="1" bestFit="1" customWidth="1"/>
    <col min="8992" max="8992" width="12.375" style="1" customWidth="1"/>
    <col min="8993" max="8993" width="12.5" style="1" customWidth="1"/>
    <col min="8994" max="8994" width="5.5" style="1" bestFit="1" customWidth="1"/>
    <col min="8995" max="8995" width="3.5" style="1" bestFit="1" customWidth="1"/>
    <col min="8996" max="8996" width="5.5" style="1" bestFit="1" customWidth="1"/>
    <col min="8997" max="8997" width="3.5" style="1" bestFit="1" customWidth="1"/>
    <col min="8998" max="8998" width="5.5" style="1" bestFit="1" customWidth="1"/>
    <col min="8999" max="8999" width="3.5" style="1" bestFit="1" customWidth="1"/>
    <col min="9000" max="9000" width="18.375" style="1" customWidth="1"/>
    <col min="9001" max="9218" width="10.125" style="1"/>
    <col min="9219" max="9219" width="4.75" style="1" customWidth="1"/>
    <col min="9220" max="9220" width="7.125" style="1" customWidth="1"/>
    <col min="9221" max="9221" width="32" style="1" customWidth="1"/>
    <col min="9222" max="9222" width="7.5" style="1" customWidth="1"/>
    <col min="9223" max="9239" width="5.5" style="1" customWidth="1"/>
    <col min="9240" max="9240" width="12" style="1" customWidth="1"/>
    <col min="9241" max="9241" width="12.25" style="1" customWidth="1"/>
    <col min="9242" max="9242" width="5.5" style="1" customWidth="1"/>
    <col min="9243" max="9243" width="6.25" style="1" customWidth="1"/>
    <col min="9244" max="9244" width="28.25" style="1" customWidth="1"/>
    <col min="9245" max="9245" width="12.375" style="1" customWidth="1"/>
    <col min="9246" max="9246" width="12.5" style="1" customWidth="1"/>
    <col min="9247" max="9247" width="3.5" style="1" bestFit="1" customWidth="1"/>
    <col min="9248" max="9248" width="12.375" style="1" customWidth="1"/>
    <col min="9249" max="9249" width="12.5" style="1" customWidth="1"/>
    <col min="9250" max="9250" width="5.5" style="1" bestFit="1" customWidth="1"/>
    <col min="9251" max="9251" width="3.5" style="1" bestFit="1" customWidth="1"/>
    <col min="9252" max="9252" width="5.5" style="1" bestFit="1" customWidth="1"/>
    <col min="9253" max="9253" width="3.5" style="1" bestFit="1" customWidth="1"/>
    <col min="9254" max="9254" width="5.5" style="1" bestFit="1" customWidth="1"/>
    <col min="9255" max="9255" width="3.5" style="1" bestFit="1" customWidth="1"/>
    <col min="9256" max="9256" width="18.375" style="1" customWidth="1"/>
    <col min="9257" max="9474" width="10.125" style="1"/>
    <col min="9475" max="9475" width="4.75" style="1" customWidth="1"/>
    <col min="9476" max="9476" width="7.125" style="1" customWidth="1"/>
    <col min="9477" max="9477" width="32" style="1" customWidth="1"/>
    <col min="9478" max="9478" width="7.5" style="1" customWidth="1"/>
    <col min="9479" max="9495" width="5.5" style="1" customWidth="1"/>
    <col min="9496" max="9496" width="12" style="1" customWidth="1"/>
    <col min="9497" max="9497" width="12.25" style="1" customWidth="1"/>
    <col min="9498" max="9498" width="5.5" style="1" customWidth="1"/>
    <col min="9499" max="9499" width="6.25" style="1" customWidth="1"/>
    <col min="9500" max="9500" width="28.25" style="1" customWidth="1"/>
    <col min="9501" max="9501" width="12.375" style="1" customWidth="1"/>
    <col min="9502" max="9502" width="12.5" style="1" customWidth="1"/>
    <col min="9503" max="9503" width="3.5" style="1" bestFit="1" customWidth="1"/>
    <col min="9504" max="9504" width="12.375" style="1" customWidth="1"/>
    <col min="9505" max="9505" width="12.5" style="1" customWidth="1"/>
    <col min="9506" max="9506" width="5.5" style="1" bestFit="1" customWidth="1"/>
    <col min="9507" max="9507" width="3.5" style="1" bestFit="1" customWidth="1"/>
    <col min="9508" max="9508" width="5.5" style="1" bestFit="1" customWidth="1"/>
    <col min="9509" max="9509" width="3.5" style="1" bestFit="1" customWidth="1"/>
    <col min="9510" max="9510" width="5.5" style="1" bestFit="1" customWidth="1"/>
    <col min="9511" max="9511" width="3.5" style="1" bestFit="1" customWidth="1"/>
    <col min="9512" max="9512" width="18.375" style="1" customWidth="1"/>
    <col min="9513" max="9730" width="10.125" style="1"/>
    <col min="9731" max="9731" width="4.75" style="1" customWidth="1"/>
    <col min="9732" max="9732" width="7.125" style="1" customWidth="1"/>
    <col min="9733" max="9733" width="32" style="1" customWidth="1"/>
    <col min="9734" max="9734" width="7.5" style="1" customWidth="1"/>
    <col min="9735" max="9751" width="5.5" style="1" customWidth="1"/>
    <col min="9752" max="9752" width="12" style="1" customWidth="1"/>
    <col min="9753" max="9753" width="12.25" style="1" customWidth="1"/>
    <col min="9754" max="9754" width="5.5" style="1" customWidth="1"/>
    <col min="9755" max="9755" width="6.25" style="1" customWidth="1"/>
    <col min="9756" max="9756" width="28.25" style="1" customWidth="1"/>
    <col min="9757" max="9757" width="12.375" style="1" customWidth="1"/>
    <col min="9758" max="9758" width="12.5" style="1" customWidth="1"/>
    <col min="9759" max="9759" width="3.5" style="1" bestFit="1" customWidth="1"/>
    <col min="9760" max="9760" width="12.375" style="1" customWidth="1"/>
    <col min="9761" max="9761" width="12.5" style="1" customWidth="1"/>
    <col min="9762" max="9762" width="5.5" style="1" bestFit="1" customWidth="1"/>
    <col min="9763" max="9763" width="3.5" style="1" bestFit="1" customWidth="1"/>
    <col min="9764" max="9764" width="5.5" style="1" bestFit="1" customWidth="1"/>
    <col min="9765" max="9765" width="3.5" style="1" bestFit="1" customWidth="1"/>
    <col min="9766" max="9766" width="5.5" style="1" bestFit="1" customWidth="1"/>
    <col min="9767" max="9767" width="3.5" style="1" bestFit="1" customWidth="1"/>
    <col min="9768" max="9768" width="18.375" style="1" customWidth="1"/>
    <col min="9769" max="9986" width="10.125" style="1"/>
    <col min="9987" max="9987" width="4.75" style="1" customWidth="1"/>
    <col min="9988" max="9988" width="7.125" style="1" customWidth="1"/>
    <col min="9989" max="9989" width="32" style="1" customWidth="1"/>
    <col min="9990" max="9990" width="7.5" style="1" customWidth="1"/>
    <col min="9991" max="10007" width="5.5" style="1" customWidth="1"/>
    <col min="10008" max="10008" width="12" style="1" customWidth="1"/>
    <col min="10009" max="10009" width="12.25" style="1" customWidth="1"/>
    <col min="10010" max="10010" width="5.5" style="1" customWidth="1"/>
    <col min="10011" max="10011" width="6.25" style="1" customWidth="1"/>
    <col min="10012" max="10012" width="28.25" style="1" customWidth="1"/>
    <col min="10013" max="10013" width="12.375" style="1" customWidth="1"/>
    <col min="10014" max="10014" width="12.5" style="1" customWidth="1"/>
    <col min="10015" max="10015" width="3.5" style="1" bestFit="1" customWidth="1"/>
    <col min="10016" max="10016" width="12.375" style="1" customWidth="1"/>
    <col min="10017" max="10017" width="12.5" style="1" customWidth="1"/>
    <col min="10018" max="10018" width="5.5" style="1" bestFit="1" customWidth="1"/>
    <col min="10019" max="10019" width="3.5" style="1" bestFit="1" customWidth="1"/>
    <col min="10020" max="10020" width="5.5" style="1" bestFit="1" customWidth="1"/>
    <col min="10021" max="10021" width="3.5" style="1" bestFit="1" customWidth="1"/>
    <col min="10022" max="10022" width="5.5" style="1" bestFit="1" customWidth="1"/>
    <col min="10023" max="10023" width="3.5" style="1" bestFit="1" customWidth="1"/>
    <col min="10024" max="10024" width="18.375" style="1" customWidth="1"/>
    <col min="10025" max="10242" width="10.125" style="1"/>
    <col min="10243" max="10243" width="4.75" style="1" customWidth="1"/>
    <col min="10244" max="10244" width="7.125" style="1" customWidth="1"/>
    <col min="10245" max="10245" width="32" style="1" customWidth="1"/>
    <col min="10246" max="10246" width="7.5" style="1" customWidth="1"/>
    <col min="10247" max="10263" width="5.5" style="1" customWidth="1"/>
    <col min="10264" max="10264" width="12" style="1" customWidth="1"/>
    <col min="10265" max="10265" width="12.25" style="1" customWidth="1"/>
    <col min="10266" max="10266" width="5.5" style="1" customWidth="1"/>
    <col min="10267" max="10267" width="6.25" style="1" customWidth="1"/>
    <col min="10268" max="10268" width="28.25" style="1" customWidth="1"/>
    <col min="10269" max="10269" width="12.375" style="1" customWidth="1"/>
    <col min="10270" max="10270" width="12.5" style="1" customWidth="1"/>
    <col min="10271" max="10271" width="3.5" style="1" bestFit="1" customWidth="1"/>
    <col min="10272" max="10272" width="12.375" style="1" customWidth="1"/>
    <col min="10273" max="10273" width="12.5" style="1" customWidth="1"/>
    <col min="10274" max="10274" width="5.5" style="1" bestFit="1" customWidth="1"/>
    <col min="10275" max="10275" width="3.5" style="1" bestFit="1" customWidth="1"/>
    <col min="10276" max="10276" width="5.5" style="1" bestFit="1" customWidth="1"/>
    <col min="10277" max="10277" width="3.5" style="1" bestFit="1" customWidth="1"/>
    <col min="10278" max="10278" width="5.5" style="1" bestFit="1" customWidth="1"/>
    <col min="10279" max="10279" width="3.5" style="1" bestFit="1" customWidth="1"/>
    <col min="10280" max="10280" width="18.375" style="1" customWidth="1"/>
    <col min="10281" max="10498" width="10.125" style="1"/>
    <col min="10499" max="10499" width="4.75" style="1" customWidth="1"/>
    <col min="10500" max="10500" width="7.125" style="1" customWidth="1"/>
    <col min="10501" max="10501" width="32" style="1" customWidth="1"/>
    <col min="10502" max="10502" width="7.5" style="1" customWidth="1"/>
    <col min="10503" max="10519" width="5.5" style="1" customWidth="1"/>
    <col min="10520" max="10520" width="12" style="1" customWidth="1"/>
    <col min="10521" max="10521" width="12.25" style="1" customWidth="1"/>
    <col min="10522" max="10522" width="5.5" style="1" customWidth="1"/>
    <col min="10523" max="10523" width="6.25" style="1" customWidth="1"/>
    <col min="10524" max="10524" width="28.25" style="1" customWidth="1"/>
    <col min="10525" max="10525" width="12.375" style="1" customWidth="1"/>
    <col min="10526" max="10526" width="12.5" style="1" customWidth="1"/>
    <col min="10527" max="10527" width="3.5" style="1" bestFit="1" customWidth="1"/>
    <col min="10528" max="10528" width="12.375" style="1" customWidth="1"/>
    <col min="10529" max="10529" width="12.5" style="1" customWidth="1"/>
    <col min="10530" max="10530" width="5.5" style="1" bestFit="1" customWidth="1"/>
    <col min="10531" max="10531" width="3.5" style="1" bestFit="1" customWidth="1"/>
    <col min="10532" max="10532" width="5.5" style="1" bestFit="1" customWidth="1"/>
    <col min="10533" max="10533" width="3.5" style="1" bestFit="1" customWidth="1"/>
    <col min="10534" max="10534" width="5.5" style="1" bestFit="1" customWidth="1"/>
    <col min="10535" max="10535" width="3.5" style="1" bestFit="1" customWidth="1"/>
    <col min="10536" max="10536" width="18.375" style="1" customWidth="1"/>
    <col min="10537" max="10754" width="10.125" style="1"/>
    <col min="10755" max="10755" width="4.75" style="1" customWidth="1"/>
    <col min="10756" max="10756" width="7.125" style="1" customWidth="1"/>
    <col min="10757" max="10757" width="32" style="1" customWidth="1"/>
    <col min="10758" max="10758" width="7.5" style="1" customWidth="1"/>
    <col min="10759" max="10775" width="5.5" style="1" customWidth="1"/>
    <col min="10776" max="10776" width="12" style="1" customWidth="1"/>
    <col min="10777" max="10777" width="12.25" style="1" customWidth="1"/>
    <col min="10778" max="10778" width="5.5" style="1" customWidth="1"/>
    <col min="10779" max="10779" width="6.25" style="1" customWidth="1"/>
    <col min="10780" max="10780" width="28.25" style="1" customWidth="1"/>
    <col min="10781" max="10781" width="12.375" style="1" customWidth="1"/>
    <col min="10782" max="10782" width="12.5" style="1" customWidth="1"/>
    <col min="10783" max="10783" width="3.5" style="1" bestFit="1" customWidth="1"/>
    <col min="10784" max="10784" width="12.375" style="1" customWidth="1"/>
    <col min="10785" max="10785" width="12.5" style="1" customWidth="1"/>
    <col min="10786" max="10786" width="5.5" style="1" bestFit="1" customWidth="1"/>
    <col min="10787" max="10787" width="3.5" style="1" bestFit="1" customWidth="1"/>
    <col min="10788" max="10788" width="5.5" style="1" bestFit="1" customWidth="1"/>
    <col min="10789" max="10789" width="3.5" style="1" bestFit="1" customWidth="1"/>
    <col min="10790" max="10790" width="5.5" style="1" bestFit="1" customWidth="1"/>
    <col min="10791" max="10791" width="3.5" style="1" bestFit="1" customWidth="1"/>
    <col min="10792" max="10792" width="18.375" style="1" customWidth="1"/>
    <col min="10793" max="11010" width="10.125" style="1"/>
    <col min="11011" max="11011" width="4.75" style="1" customWidth="1"/>
    <col min="11012" max="11012" width="7.125" style="1" customWidth="1"/>
    <col min="11013" max="11013" width="32" style="1" customWidth="1"/>
    <col min="11014" max="11014" width="7.5" style="1" customWidth="1"/>
    <col min="11015" max="11031" width="5.5" style="1" customWidth="1"/>
    <col min="11032" max="11032" width="12" style="1" customWidth="1"/>
    <col min="11033" max="11033" width="12.25" style="1" customWidth="1"/>
    <col min="11034" max="11034" width="5.5" style="1" customWidth="1"/>
    <col min="11035" max="11035" width="6.25" style="1" customWidth="1"/>
    <col min="11036" max="11036" width="28.25" style="1" customWidth="1"/>
    <col min="11037" max="11037" width="12.375" style="1" customWidth="1"/>
    <col min="11038" max="11038" width="12.5" style="1" customWidth="1"/>
    <col min="11039" max="11039" width="3.5" style="1" bestFit="1" customWidth="1"/>
    <col min="11040" max="11040" width="12.375" style="1" customWidth="1"/>
    <col min="11041" max="11041" width="12.5" style="1" customWidth="1"/>
    <col min="11042" max="11042" width="5.5" style="1" bestFit="1" customWidth="1"/>
    <col min="11043" max="11043" width="3.5" style="1" bestFit="1" customWidth="1"/>
    <col min="11044" max="11044" width="5.5" style="1" bestFit="1" customWidth="1"/>
    <col min="11045" max="11045" width="3.5" style="1" bestFit="1" customWidth="1"/>
    <col min="11046" max="11046" width="5.5" style="1" bestFit="1" customWidth="1"/>
    <col min="11047" max="11047" width="3.5" style="1" bestFit="1" customWidth="1"/>
    <col min="11048" max="11048" width="18.375" style="1" customWidth="1"/>
    <col min="11049" max="11266" width="10.125" style="1"/>
    <col min="11267" max="11267" width="4.75" style="1" customWidth="1"/>
    <col min="11268" max="11268" width="7.125" style="1" customWidth="1"/>
    <col min="11269" max="11269" width="32" style="1" customWidth="1"/>
    <col min="11270" max="11270" width="7.5" style="1" customWidth="1"/>
    <col min="11271" max="11287" width="5.5" style="1" customWidth="1"/>
    <col min="11288" max="11288" width="12" style="1" customWidth="1"/>
    <col min="11289" max="11289" width="12.25" style="1" customWidth="1"/>
    <col min="11290" max="11290" width="5.5" style="1" customWidth="1"/>
    <col min="11291" max="11291" width="6.25" style="1" customWidth="1"/>
    <col min="11292" max="11292" width="28.25" style="1" customWidth="1"/>
    <col min="11293" max="11293" width="12.375" style="1" customWidth="1"/>
    <col min="11294" max="11294" width="12.5" style="1" customWidth="1"/>
    <col min="11295" max="11295" width="3.5" style="1" bestFit="1" customWidth="1"/>
    <col min="11296" max="11296" width="12.375" style="1" customWidth="1"/>
    <col min="11297" max="11297" width="12.5" style="1" customWidth="1"/>
    <col min="11298" max="11298" width="5.5" style="1" bestFit="1" customWidth="1"/>
    <col min="11299" max="11299" width="3.5" style="1" bestFit="1" customWidth="1"/>
    <col min="11300" max="11300" width="5.5" style="1" bestFit="1" customWidth="1"/>
    <col min="11301" max="11301" width="3.5" style="1" bestFit="1" customWidth="1"/>
    <col min="11302" max="11302" width="5.5" style="1" bestFit="1" customWidth="1"/>
    <col min="11303" max="11303" width="3.5" style="1" bestFit="1" customWidth="1"/>
    <col min="11304" max="11304" width="18.375" style="1" customWidth="1"/>
    <col min="11305" max="11522" width="10.125" style="1"/>
    <col min="11523" max="11523" width="4.75" style="1" customWidth="1"/>
    <col min="11524" max="11524" width="7.125" style="1" customWidth="1"/>
    <col min="11525" max="11525" width="32" style="1" customWidth="1"/>
    <col min="11526" max="11526" width="7.5" style="1" customWidth="1"/>
    <col min="11527" max="11543" width="5.5" style="1" customWidth="1"/>
    <col min="11544" max="11544" width="12" style="1" customWidth="1"/>
    <col min="11545" max="11545" width="12.25" style="1" customWidth="1"/>
    <col min="11546" max="11546" width="5.5" style="1" customWidth="1"/>
    <col min="11547" max="11547" width="6.25" style="1" customWidth="1"/>
    <col min="11548" max="11548" width="28.25" style="1" customWidth="1"/>
    <col min="11549" max="11549" width="12.375" style="1" customWidth="1"/>
    <col min="11550" max="11550" width="12.5" style="1" customWidth="1"/>
    <col min="11551" max="11551" width="3.5" style="1" bestFit="1" customWidth="1"/>
    <col min="11552" max="11552" width="12.375" style="1" customWidth="1"/>
    <col min="11553" max="11553" width="12.5" style="1" customWidth="1"/>
    <col min="11554" max="11554" width="5.5" style="1" bestFit="1" customWidth="1"/>
    <col min="11555" max="11555" width="3.5" style="1" bestFit="1" customWidth="1"/>
    <col min="11556" max="11556" width="5.5" style="1" bestFit="1" customWidth="1"/>
    <col min="11557" max="11557" width="3.5" style="1" bestFit="1" customWidth="1"/>
    <col min="11558" max="11558" width="5.5" style="1" bestFit="1" customWidth="1"/>
    <col min="11559" max="11559" width="3.5" style="1" bestFit="1" customWidth="1"/>
    <col min="11560" max="11560" width="18.375" style="1" customWidth="1"/>
    <col min="11561" max="11778" width="10.125" style="1"/>
    <col min="11779" max="11779" width="4.75" style="1" customWidth="1"/>
    <col min="11780" max="11780" width="7.125" style="1" customWidth="1"/>
    <col min="11781" max="11781" width="32" style="1" customWidth="1"/>
    <col min="11782" max="11782" width="7.5" style="1" customWidth="1"/>
    <col min="11783" max="11799" width="5.5" style="1" customWidth="1"/>
    <col min="11800" max="11800" width="12" style="1" customWidth="1"/>
    <col min="11801" max="11801" width="12.25" style="1" customWidth="1"/>
    <col min="11802" max="11802" width="5.5" style="1" customWidth="1"/>
    <col min="11803" max="11803" width="6.25" style="1" customWidth="1"/>
    <col min="11804" max="11804" width="28.25" style="1" customWidth="1"/>
    <col min="11805" max="11805" width="12.375" style="1" customWidth="1"/>
    <col min="11806" max="11806" width="12.5" style="1" customWidth="1"/>
    <col min="11807" max="11807" width="3.5" style="1" bestFit="1" customWidth="1"/>
    <col min="11808" max="11808" width="12.375" style="1" customWidth="1"/>
    <col min="11809" max="11809" width="12.5" style="1" customWidth="1"/>
    <col min="11810" max="11810" width="5.5" style="1" bestFit="1" customWidth="1"/>
    <col min="11811" max="11811" width="3.5" style="1" bestFit="1" customWidth="1"/>
    <col min="11812" max="11812" width="5.5" style="1" bestFit="1" customWidth="1"/>
    <col min="11813" max="11813" width="3.5" style="1" bestFit="1" customWidth="1"/>
    <col min="11814" max="11814" width="5.5" style="1" bestFit="1" customWidth="1"/>
    <col min="11815" max="11815" width="3.5" style="1" bestFit="1" customWidth="1"/>
    <col min="11816" max="11816" width="18.375" style="1" customWidth="1"/>
    <col min="11817" max="12034" width="10.125" style="1"/>
    <col min="12035" max="12035" width="4.75" style="1" customWidth="1"/>
    <col min="12036" max="12036" width="7.125" style="1" customWidth="1"/>
    <col min="12037" max="12037" width="32" style="1" customWidth="1"/>
    <col min="12038" max="12038" width="7.5" style="1" customWidth="1"/>
    <col min="12039" max="12055" width="5.5" style="1" customWidth="1"/>
    <col min="12056" max="12056" width="12" style="1" customWidth="1"/>
    <col min="12057" max="12057" width="12.25" style="1" customWidth="1"/>
    <col min="12058" max="12058" width="5.5" style="1" customWidth="1"/>
    <col min="12059" max="12059" width="6.25" style="1" customWidth="1"/>
    <col min="12060" max="12060" width="28.25" style="1" customWidth="1"/>
    <col min="12061" max="12061" width="12.375" style="1" customWidth="1"/>
    <col min="12062" max="12062" width="12.5" style="1" customWidth="1"/>
    <col min="12063" max="12063" width="3.5" style="1" bestFit="1" customWidth="1"/>
    <col min="12064" max="12064" width="12.375" style="1" customWidth="1"/>
    <col min="12065" max="12065" width="12.5" style="1" customWidth="1"/>
    <col min="12066" max="12066" width="5.5" style="1" bestFit="1" customWidth="1"/>
    <col min="12067" max="12067" width="3.5" style="1" bestFit="1" customWidth="1"/>
    <col min="12068" max="12068" width="5.5" style="1" bestFit="1" customWidth="1"/>
    <col min="12069" max="12069" width="3.5" style="1" bestFit="1" customWidth="1"/>
    <col min="12070" max="12070" width="5.5" style="1" bestFit="1" customWidth="1"/>
    <col min="12071" max="12071" width="3.5" style="1" bestFit="1" customWidth="1"/>
    <col min="12072" max="12072" width="18.375" style="1" customWidth="1"/>
    <col min="12073" max="12290" width="10.125" style="1"/>
    <col min="12291" max="12291" width="4.75" style="1" customWidth="1"/>
    <col min="12292" max="12292" width="7.125" style="1" customWidth="1"/>
    <col min="12293" max="12293" width="32" style="1" customWidth="1"/>
    <col min="12294" max="12294" width="7.5" style="1" customWidth="1"/>
    <col min="12295" max="12311" width="5.5" style="1" customWidth="1"/>
    <col min="12312" max="12312" width="12" style="1" customWidth="1"/>
    <col min="12313" max="12313" width="12.25" style="1" customWidth="1"/>
    <col min="12314" max="12314" width="5.5" style="1" customWidth="1"/>
    <col min="12315" max="12315" width="6.25" style="1" customWidth="1"/>
    <col min="12316" max="12316" width="28.25" style="1" customWidth="1"/>
    <col min="12317" max="12317" width="12.375" style="1" customWidth="1"/>
    <col min="12318" max="12318" width="12.5" style="1" customWidth="1"/>
    <col min="12319" max="12319" width="3.5" style="1" bestFit="1" customWidth="1"/>
    <col min="12320" max="12320" width="12.375" style="1" customWidth="1"/>
    <col min="12321" max="12321" width="12.5" style="1" customWidth="1"/>
    <col min="12322" max="12322" width="5.5" style="1" bestFit="1" customWidth="1"/>
    <col min="12323" max="12323" width="3.5" style="1" bestFit="1" customWidth="1"/>
    <col min="12324" max="12324" width="5.5" style="1" bestFit="1" customWidth="1"/>
    <col min="12325" max="12325" width="3.5" style="1" bestFit="1" customWidth="1"/>
    <col min="12326" max="12326" width="5.5" style="1" bestFit="1" customWidth="1"/>
    <col min="12327" max="12327" width="3.5" style="1" bestFit="1" customWidth="1"/>
    <col min="12328" max="12328" width="18.375" style="1" customWidth="1"/>
    <col min="12329" max="12546" width="10.125" style="1"/>
    <col min="12547" max="12547" width="4.75" style="1" customWidth="1"/>
    <col min="12548" max="12548" width="7.125" style="1" customWidth="1"/>
    <col min="12549" max="12549" width="32" style="1" customWidth="1"/>
    <col min="12550" max="12550" width="7.5" style="1" customWidth="1"/>
    <col min="12551" max="12567" width="5.5" style="1" customWidth="1"/>
    <col min="12568" max="12568" width="12" style="1" customWidth="1"/>
    <col min="12569" max="12569" width="12.25" style="1" customWidth="1"/>
    <col min="12570" max="12570" width="5.5" style="1" customWidth="1"/>
    <col min="12571" max="12571" width="6.25" style="1" customWidth="1"/>
    <col min="12572" max="12572" width="28.25" style="1" customWidth="1"/>
    <col min="12573" max="12573" width="12.375" style="1" customWidth="1"/>
    <col min="12574" max="12574" width="12.5" style="1" customWidth="1"/>
    <col min="12575" max="12575" width="3.5" style="1" bestFit="1" customWidth="1"/>
    <col min="12576" max="12576" width="12.375" style="1" customWidth="1"/>
    <col min="12577" max="12577" width="12.5" style="1" customWidth="1"/>
    <col min="12578" max="12578" width="5.5" style="1" bestFit="1" customWidth="1"/>
    <col min="12579" max="12579" width="3.5" style="1" bestFit="1" customWidth="1"/>
    <col min="12580" max="12580" width="5.5" style="1" bestFit="1" customWidth="1"/>
    <col min="12581" max="12581" width="3.5" style="1" bestFit="1" customWidth="1"/>
    <col min="12582" max="12582" width="5.5" style="1" bestFit="1" customWidth="1"/>
    <col min="12583" max="12583" width="3.5" style="1" bestFit="1" customWidth="1"/>
    <col min="12584" max="12584" width="18.375" style="1" customWidth="1"/>
    <col min="12585" max="12802" width="10.125" style="1"/>
    <col min="12803" max="12803" width="4.75" style="1" customWidth="1"/>
    <col min="12804" max="12804" width="7.125" style="1" customWidth="1"/>
    <col min="12805" max="12805" width="32" style="1" customWidth="1"/>
    <col min="12806" max="12806" width="7.5" style="1" customWidth="1"/>
    <col min="12807" max="12823" width="5.5" style="1" customWidth="1"/>
    <col min="12824" max="12824" width="12" style="1" customWidth="1"/>
    <col min="12825" max="12825" width="12.25" style="1" customWidth="1"/>
    <col min="12826" max="12826" width="5.5" style="1" customWidth="1"/>
    <col min="12827" max="12827" width="6.25" style="1" customWidth="1"/>
    <col min="12828" max="12828" width="28.25" style="1" customWidth="1"/>
    <col min="12829" max="12829" width="12.375" style="1" customWidth="1"/>
    <col min="12830" max="12830" width="12.5" style="1" customWidth="1"/>
    <col min="12831" max="12831" width="3.5" style="1" bestFit="1" customWidth="1"/>
    <col min="12832" max="12832" width="12.375" style="1" customWidth="1"/>
    <col min="12833" max="12833" width="12.5" style="1" customWidth="1"/>
    <col min="12834" max="12834" width="5.5" style="1" bestFit="1" customWidth="1"/>
    <col min="12835" max="12835" width="3.5" style="1" bestFit="1" customWidth="1"/>
    <col min="12836" max="12836" width="5.5" style="1" bestFit="1" customWidth="1"/>
    <col min="12837" max="12837" width="3.5" style="1" bestFit="1" customWidth="1"/>
    <col min="12838" max="12838" width="5.5" style="1" bestFit="1" customWidth="1"/>
    <col min="12839" max="12839" width="3.5" style="1" bestFit="1" customWidth="1"/>
    <col min="12840" max="12840" width="18.375" style="1" customWidth="1"/>
    <col min="12841" max="13058" width="10.125" style="1"/>
    <col min="13059" max="13059" width="4.75" style="1" customWidth="1"/>
    <col min="13060" max="13060" width="7.125" style="1" customWidth="1"/>
    <col min="13061" max="13061" width="32" style="1" customWidth="1"/>
    <col min="13062" max="13062" width="7.5" style="1" customWidth="1"/>
    <col min="13063" max="13079" width="5.5" style="1" customWidth="1"/>
    <col min="13080" max="13080" width="12" style="1" customWidth="1"/>
    <col min="13081" max="13081" width="12.25" style="1" customWidth="1"/>
    <col min="13082" max="13082" width="5.5" style="1" customWidth="1"/>
    <col min="13083" max="13083" width="6.25" style="1" customWidth="1"/>
    <col min="13084" max="13084" width="28.25" style="1" customWidth="1"/>
    <col min="13085" max="13085" width="12.375" style="1" customWidth="1"/>
    <col min="13086" max="13086" width="12.5" style="1" customWidth="1"/>
    <col min="13087" max="13087" width="3.5" style="1" bestFit="1" customWidth="1"/>
    <col min="13088" max="13088" width="12.375" style="1" customWidth="1"/>
    <col min="13089" max="13089" width="12.5" style="1" customWidth="1"/>
    <col min="13090" max="13090" width="5.5" style="1" bestFit="1" customWidth="1"/>
    <col min="13091" max="13091" width="3.5" style="1" bestFit="1" customWidth="1"/>
    <col min="13092" max="13092" width="5.5" style="1" bestFit="1" customWidth="1"/>
    <col min="13093" max="13093" width="3.5" style="1" bestFit="1" customWidth="1"/>
    <col min="13094" max="13094" width="5.5" style="1" bestFit="1" customWidth="1"/>
    <col min="13095" max="13095" width="3.5" style="1" bestFit="1" customWidth="1"/>
    <col min="13096" max="13096" width="18.375" style="1" customWidth="1"/>
    <col min="13097" max="13314" width="10.125" style="1"/>
    <col min="13315" max="13315" width="4.75" style="1" customWidth="1"/>
    <col min="13316" max="13316" width="7.125" style="1" customWidth="1"/>
    <col min="13317" max="13317" width="32" style="1" customWidth="1"/>
    <col min="13318" max="13318" width="7.5" style="1" customWidth="1"/>
    <col min="13319" max="13335" width="5.5" style="1" customWidth="1"/>
    <col min="13336" max="13336" width="12" style="1" customWidth="1"/>
    <col min="13337" max="13337" width="12.25" style="1" customWidth="1"/>
    <col min="13338" max="13338" width="5.5" style="1" customWidth="1"/>
    <col min="13339" max="13339" width="6.25" style="1" customWidth="1"/>
    <col min="13340" max="13340" width="28.25" style="1" customWidth="1"/>
    <col min="13341" max="13341" width="12.375" style="1" customWidth="1"/>
    <col min="13342" max="13342" width="12.5" style="1" customWidth="1"/>
    <col min="13343" max="13343" width="3.5" style="1" bestFit="1" customWidth="1"/>
    <col min="13344" max="13344" width="12.375" style="1" customWidth="1"/>
    <col min="13345" max="13345" width="12.5" style="1" customWidth="1"/>
    <col min="13346" max="13346" width="5.5" style="1" bestFit="1" customWidth="1"/>
    <col min="13347" max="13347" width="3.5" style="1" bestFit="1" customWidth="1"/>
    <col min="13348" max="13348" width="5.5" style="1" bestFit="1" customWidth="1"/>
    <col min="13349" max="13349" width="3.5" style="1" bestFit="1" customWidth="1"/>
    <col min="13350" max="13350" width="5.5" style="1" bestFit="1" customWidth="1"/>
    <col min="13351" max="13351" width="3.5" style="1" bestFit="1" customWidth="1"/>
    <col min="13352" max="13352" width="18.375" style="1" customWidth="1"/>
    <col min="13353" max="13570" width="10.125" style="1"/>
    <col min="13571" max="13571" width="4.75" style="1" customWidth="1"/>
    <col min="13572" max="13572" width="7.125" style="1" customWidth="1"/>
    <col min="13573" max="13573" width="32" style="1" customWidth="1"/>
    <col min="13574" max="13574" width="7.5" style="1" customWidth="1"/>
    <col min="13575" max="13591" width="5.5" style="1" customWidth="1"/>
    <col min="13592" max="13592" width="12" style="1" customWidth="1"/>
    <col min="13593" max="13593" width="12.25" style="1" customWidth="1"/>
    <col min="13594" max="13594" width="5.5" style="1" customWidth="1"/>
    <col min="13595" max="13595" width="6.25" style="1" customWidth="1"/>
    <col min="13596" max="13596" width="28.25" style="1" customWidth="1"/>
    <col min="13597" max="13597" width="12.375" style="1" customWidth="1"/>
    <col min="13598" max="13598" width="12.5" style="1" customWidth="1"/>
    <col min="13599" max="13599" width="3.5" style="1" bestFit="1" customWidth="1"/>
    <col min="13600" max="13600" width="12.375" style="1" customWidth="1"/>
    <col min="13601" max="13601" width="12.5" style="1" customWidth="1"/>
    <col min="13602" max="13602" width="5.5" style="1" bestFit="1" customWidth="1"/>
    <col min="13603" max="13603" width="3.5" style="1" bestFit="1" customWidth="1"/>
    <col min="13604" max="13604" width="5.5" style="1" bestFit="1" customWidth="1"/>
    <col min="13605" max="13605" width="3.5" style="1" bestFit="1" customWidth="1"/>
    <col min="13606" max="13606" width="5.5" style="1" bestFit="1" customWidth="1"/>
    <col min="13607" max="13607" width="3.5" style="1" bestFit="1" customWidth="1"/>
    <col min="13608" max="13608" width="18.375" style="1" customWidth="1"/>
    <col min="13609" max="13826" width="10.125" style="1"/>
    <col min="13827" max="13827" width="4.75" style="1" customWidth="1"/>
    <col min="13828" max="13828" width="7.125" style="1" customWidth="1"/>
    <col min="13829" max="13829" width="32" style="1" customWidth="1"/>
    <col min="13830" max="13830" width="7.5" style="1" customWidth="1"/>
    <col min="13831" max="13847" width="5.5" style="1" customWidth="1"/>
    <col min="13848" max="13848" width="12" style="1" customWidth="1"/>
    <col min="13849" max="13849" width="12.25" style="1" customWidth="1"/>
    <col min="13850" max="13850" width="5.5" style="1" customWidth="1"/>
    <col min="13851" max="13851" width="6.25" style="1" customWidth="1"/>
    <col min="13852" max="13852" width="28.25" style="1" customWidth="1"/>
    <col min="13853" max="13853" width="12.375" style="1" customWidth="1"/>
    <col min="13854" max="13854" width="12.5" style="1" customWidth="1"/>
    <col min="13855" max="13855" width="3.5" style="1" bestFit="1" customWidth="1"/>
    <col min="13856" max="13856" width="12.375" style="1" customWidth="1"/>
    <col min="13857" max="13857" width="12.5" style="1" customWidth="1"/>
    <col min="13858" max="13858" width="5.5" style="1" bestFit="1" customWidth="1"/>
    <col min="13859" max="13859" width="3.5" style="1" bestFit="1" customWidth="1"/>
    <col min="13860" max="13860" width="5.5" style="1" bestFit="1" customWidth="1"/>
    <col min="13861" max="13861" width="3.5" style="1" bestFit="1" customWidth="1"/>
    <col min="13862" max="13862" width="5.5" style="1" bestFit="1" customWidth="1"/>
    <col min="13863" max="13863" width="3.5" style="1" bestFit="1" customWidth="1"/>
    <col min="13864" max="13864" width="18.375" style="1" customWidth="1"/>
    <col min="13865" max="14082" width="10.125" style="1"/>
    <col min="14083" max="14083" width="4.75" style="1" customWidth="1"/>
    <col min="14084" max="14084" width="7.125" style="1" customWidth="1"/>
    <col min="14085" max="14085" width="32" style="1" customWidth="1"/>
    <col min="14086" max="14086" width="7.5" style="1" customWidth="1"/>
    <col min="14087" max="14103" width="5.5" style="1" customWidth="1"/>
    <col min="14104" max="14104" width="12" style="1" customWidth="1"/>
    <col min="14105" max="14105" width="12.25" style="1" customWidth="1"/>
    <col min="14106" max="14106" width="5.5" style="1" customWidth="1"/>
    <col min="14107" max="14107" width="6.25" style="1" customWidth="1"/>
    <col min="14108" max="14108" width="28.25" style="1" customWidth="1"/>
    <col min="14109" max="14109" width="12.375" style="1" customWidth="1"/>
    <col min="14110" max="14110" width="12.5" style="1" customWidth="1"/>
    <col min="14111" max="14111" width="3.5" style="1" bestFit="1" customWidth="1"/>
    <col min="14112" max="14112" width="12.375" style="1" customWidth="1"/>
    <col min="14113" max="14113" width="12.5" style="1" customWidth="1"/>
    <col min="14114" max="14114" width="5.5" style="1" bestFit="1" customWidth="1"/>
    <col min="14115" max="14115" width="3.5" style="1" bestFit="1" customWidth="1"/>
    <col min="14116" max="14116" width="5.5" style="1" bestFit="1" customWidth="1"/>
    <col min="14117" max="14117" width="3.5" style="1" bestFit="1" customWidth="1"/>
    <col min="14118" max="14118" width="5.5" style="1" bestFit="1" customWidth="1"/>
    <col min="14119" max="14119" width="3.5" style="1" bestFit="1" customWidth="1"/>
    <col min="14120" max="14120" width="18.375" style="1" customWidth="1"/>
    <col min="14121" max="14338" width="10.125" style="1"/>
    <col min="14339" max="14339" width="4.75" style="1" customWidth="1"/>
    <col min="14340" max="14340" width="7.125" style="1" customWidth="1"/>
    <col min="14341" max="14341" width="32" style="1" customWidth="1"/>
    <col min="14342" max="14342" width="7.5" style="1" customWidth="1"/>
    <col min="14343" max="14359" width="5.5" style="1" customWidth="1"/>
    <col min="14360" max="14360" width="12" style="1" customWidth="1"/>
    <col min="14361" max="14361" width="12.25" style="1" customWidth="1"/>
    <col min="14362" max="14362" width="5.5" style="1" customWidth="1"/>
    <col min="14363" max="14363" width="6.25" style="1" customWidth="1"/>
    <col min="14364" max="14364" width="28.25" style="1" customWidth="1"/>
    <col min="14365" max="14365" width="12.375" style="1" customWidth="1"/>
    <col min="14366" max="14366" width="12.5" style="1" customWidth="1"/>
    <col min="14367" max="14367" width="3.5" style="1" bestFit="1" customWidth="1"/>
    <col min="14368" max="14368" width="12.375" style="1" customWidth="1"/>
    <col min="14369" max="14369" width="12.5" style="1" customWidth="1"/>
    <col min="14370" max="14370" width="5.5" style="1" bestFit="1" customWidth="1"/>
    <col min="14371" max="14371" width="3.5" style="1" bestFit="1" customWidth="1"/>
    <col min="14372" max="14372" width="5.5" style="1" bestFit="1" customWidth="1"/>
    <col min="14373" max="14373" width="3.5" style="1" bestFit="1" customWidth="1"/>
    <col min="14374" max="14374" width="5.5" style="1" bestFit="1" customWidth="1"/>
    <col min="14375" max="14375" width="3.5" style="1" bestFit="1" customWidth="1"/>
    <col min="14376" max="14376" width="18.375" style="1" customWidth="1"/>
    <col min="14377" max="14594" width="10.125" style="1"/>
    <col min="14595" max="14595" width="4.75" style="1" customWidth="1"/>
    <col min="14596" max="14596" width="7.125" style="1" customWidth="1"/>
    <col min="14597" max="14597" width="32" style="1" customWidth="1"/>
    <col min="14598" max="14598" width="7.5" style="1" customWidth="1"/>
    <col min="14599" max="14615" width="5.5" style="1" customWidth="1"/>
    <col min="14616" max="14616" width="12" style="1" customWidth="1"/>
    <col min="14617" max="14617" width="12.25" style="1" customWidth="1"/>
    <col min="14618" max="14618" width="5.5" style="1" customWidth="1"/>
    <col min="14619" max="14619" width="6.25" style="1" customWidth="1"/>
    <col min="14620" max="14620" width="28.25" style="1" customWidth="1"/>
    <col min="14621" max="14621" width="12.375" style="1" customWidth="1"/>
    <col min="14622" max="14622" width="12.5" style="1" customWidth="1"/>
    <col min="14623" max="14623" width="3.5" style="1" bestFit="1" customWidth="1"/>
    <col min="14624" max="14624" width="12.375" style="1" customWidth="1"/>
    <col min="14625" max="14625" width="12.5" style="1" customWidth="1"/>
    <col min="14626" max="14626" width="5.5" style="1" bestFit="1" customWidth="1"/>
    <col min="14627" max="14627" width="3.5" style="1" bestFit="1" customWidth="1"/>
    <col min="14628" max="14628" width="5.5" style="1" bestFit="1" customWidth="1"/>
    <col min="14629" max="14629" width="3.5" style="1" bestFit="1" customWidth="1"/>
    <col min="14630" max="14630" width="5.5" style="1" bestFit="1" customWidth="1"/>
    <col min="14631" max="14631" width="3.5" style="1" bestFit="1" customWidth="1"/>
    <col min="14632" max="14632" width="18.375" style="1" customWidth="1"/>
    <col min="14633" max="14850" width="10.125" style="1"/>
    <col min="14851" max="14851" width="4.75" style="1" customWidth="1"/>
    <col min="14852" max="14852" width="7.125" style="1" customWidth="1"/>
    <col min="14853" max="14853" width="32" style="1" customWidth="1"/>
    <col min="14854" max="14854" width="7.5" style="1" customWidth="1"/>
    <col min="14855" max="14871" width="5.5" style="1" customWidth="1"/>
    <col min="14872" max="14872" width="12" style="1" customWidth="1"/>
    <col min="14873" max="14873" width="12.25" style="1" customWidth="1"/>
    <col min="14874" max="14874" width="5.5" style="1" customWidth="1"/>
    <col min="14875" max="14875" width="6.25" style="1" customWidth="1"/>
    <col min="14876" max="14876" width="28.25" style="1" customWidth="1"/>
    <col min="14877" max="14877" width="12.375" style="1" customWidth="1"/>
    <col min="14878" max="14878" width="12.5" style="1" customWidth="1"/>
    <col min="14879" max="14879" width="3.5" style="1" bestFit="1" customWidth="1"/>
    <col min="14880" max="14880" width="12.375" style="1" customWidth="1"/>
    <col min="14881" max="14881" width="12.5" style="1" customWidth="1"/>
    <col min="14882" max="14882" width="5.5" style="1" bestFit="1" customWidth="1"/>
    <col min="14883" max="14883" width="3.5" style="1" bestFit="1" customWidth="1"/>
    <col min="14884" max="14884" width="5.5" style="1" bestFit="1" customWidth="1"/>
    <col min="14885" max="14885" width="3.5" style="1" bestFit="1" customWidth="1"/>
    <col min="14886" max="14886" width="5.5" style="1" bestFit="1" customWidth="1"/>
    <col min="14887" max="14887" width="3.5" style="1" bestFit="1" customWidth="1"/>
    <col min="14888" max="14888" width="18.375" style="1" customWidth="1"/>
    <col min="14889" max="15106" width="10.125" style="1"/>
    <col min="15107" max="15107" width="4.75" style="1" customWidth="1"/>
    <col min="15108" max="15108" width="7.125" style="1" customWidth="1"/>
    <col min="15109" max="15109" width="32" style="1" customWidth="1"/>
    <col min="15110" max="15110" width="7.5" style="1" customWidth="1"/>
    <col min="15111" max="15127" width="5.5" style="1" customWidth="1"/>
    <col min="15128" max="15128" width="12" style="1" customWidth="1"/>
    <col min="15129" max="15129" width="12.25" style="1" customWidth="1"/>
    <col min="15130" max="15130" width="5.5" style="1" customWidth="1"/>
    <col min="15131" max="15131" width="6.25" style="1" customWidth="1"/>
    <col min="15132" max="15132" width="28.25" style="1" customWidth="1"/>
    <col min="15133" max="15133" width="12.375" style="1" customWidth="1"/>
    <col min="15134" max="15134" width="12.5" style="1" customWidth="1"/>
    <col min="15135" max="15135" width="3.5" style="1" bestFit="1" customWidth="1"/>
    <col min="15136" max="15136" width="12.375" style="1" customWidth="1"/>
    <col min="15137" max="15137" width="12.5" style="1" customWidth="1"/>
    <col min="15138" max="15138" width="5.5" style="1" bestFit="1" customWidth="1"/>
    <col min="15139" max="15139" width="3.5" style="1" bestFit="1" customWidth="1"/>
    <col min="15140" max="15140" width="5.5" style="1" bestFit="1" customWidth="1"/>
    <col min="15141" max="15141" width="3.5" style="1" bestFit="1" customWidth="1"/>
    <col min="15142" max="15142" width="5.5" style="1" bestFit="1" customWidth="1"/>
    <col min="15143" max="15143" width="3.5" style="1" bestFit="1" customWidth="1"/>
    <col min="15144" max="15144" width="18.375" style="1" customWidth="1"/>
    <col min="15145" max="15362" width="10.125" style="1"/>
    <col min="15363" max="15363" width="4.75" style="1" customWidth="1"/>
    <col min="15364" max="15364" width="7.125" style="1" customWidth="1"/>
    <col min="15365" max="15365" width="32" style="1" customWidth="1"/>
    <col min="15366" max="15366" width="7.5" style="1" customWidth="1"/>
    <col min="15367" max="15383" width="5.5" style="1" customWidth="1"/>
    <col min="15384" max="15384" width="12" style="1" customWidth="1"/>
    <col min="15385" max="15385" width="12.25" style="1" customWidth="1"/>
    <col min="15386" max="15386" width="5.5" style="1" customWidth="1"/>
    <col min="15387" max="15387" width="6.25" style="1" customWidth="1"/>
    <col min="15388" max="15388" width="28.25" style="1" customWidth="1"/>
    <col min="15389" max="15389" width="12.375" style="1" customWidth="1"/>
    <col min="15390" max="15390" width="12.5" style="1" customWidth="1"/>
    <col min="15391" max="15391" width="3.5" style="1" bestFit="1" customWidth="1"/>
    <col min="15392" max="15392" width="12.375" style="1" customWidth="1"/>
    <col min="15393" max="15393" width="12.5" style="1" customWidth="1"/>
    <col min="15394" max="15394" width="5.5" style="1" bestFit="1" customWidth="1"/>
    <col min="15395" max="15395" width="3.5" style="1" bestFit="1" customWidth="1"/>
    <col min="15396" max="15396" width="5.5" style="1" bestFit="1" customWidth="1"/>
    <col min="15397" max="15397" width="3.5" style="1" bestFit="1" customWidth="1"/>
    <col min="15398" max="15398" width="5.5" style="1" bestFit="1" customWidth="1"/>
    <col min="15399" max="15399" width="3.5" style="1" bestFit="1" customWidth="1"/>
    <col min="15400" max="15400" width="18.375" style="1" customWidth="1"/>
    <col min="15401" max="15618" width="10.125" style="1"/>
    <col min="15619" max="15619" width="4.75" style="1" customWidth="1"/>
    <col min="15620" max="15620" width="7.125" style="1" customWidth="1"/>
    <col min="15621" max="15621" width="32" style="1" customWidth="1"/>
    <col min="15622" max="15622" width="7.5" style="1" customWidth="1"/>
    <col min="15623" max="15639" width="5.5" style="1" customWidth="1"/>
    <col min="15640" max="15640" width="12" style="1" customWidth="1"/>
    <col min="15641" max="15641" width="12.25" style="1" customWidth="1"/>
    <col min="15642" max="15642" width="5.5" style="1" customWidth="1"/>
    <col min="15643" max="15643" width="6.25" style="1" customWidth="1"/>
    <col min="15644" max="15644" width="28.25" style="1" customWidth="1"/>
    <col min="15645" max="15645" width="12.375" style="1" customWidth="1"/>
    <col min="15646" max="15646" width="12.5" style="1" customWidth="1"/>
    <col min="15647" max="15647" width="3.5" style="1" bestFit="1" customWidth="1"/>
    <col min="15648" max="15648" width="12.375" style="1" customWidth="1"/>
    <col min="15649" max="15649" width="12.5" style="1" customWidth="1"/>
    <col min="15650" max="15650" width="5.5" style="1" bestFit="1" customWidth="1"/>
    <col min="15651" max="15651" width="3.5" style="1" bestFit="1" customWidth="1"/>
    <col min="15652" max="15652" width="5.5" style="1" bestFit="1" customWidth="1"/>
    <col min="15653" max="15653" width="3.5" style="1" bestFit="1" customWidth="1"/>
    <col min="15654" max="15654" width="5.5" style="1" bestFit="1" customWidth="1"/>
    <col min="15655" max="15655" width="3.5" style="1" bestFit="1" customWidth="1"/>
    <col min="15656" max="15656" width="18.375" style="1" customWidth="1"/>
    <col min="15657" max="15874" width="10.125" style="1"/>
    <col min="15875" max="15875" width="4.75" style="1" customWidth="1"/>
    <col min="15876" max="15876" width="7.125" style="1" customWidth="1"/>
    <col min="15877" max="15877" width="32" style="1" customWidth="1"/>
    <col min="15878" max="15878" width="7.5" style="1" customWidth="1"/>
    <col min="15879" max="15895" width="5.5" style="1" customWidth="1"/>
    <col min="15896" max="15896" width="12" style="1" customWidth="1"/>
    <col min="15897" max="15897" width="12.25" style="1" customWidth="1"/>
    <col min="15898" max="15898" width="5.5" style="1" customWidth="1"/>
    <col min="15899" max="15899" width="6.25" style="1" customWidth="1"/>
    <col min="15900" max="15900" width="28.25" style="1" customWidth="1"/>
    <col min="15901" max="15901" width="12.375" style="1" customWidth="1"/>
    <col min="15902" max="15902" width="12.5" style="1" customWidth="1"/>
    <col min="15903" max="15903" width="3.5" style="1" bestFit="1" customWidth="1"/>
    <col min="15904" max="15904" width="12.375" style="1" customWidth="1"/>
    <col min="15905" max="15905" width="12.5" style="1" customWidth="1"/>
    <col min="15906" max="15906" width="5.5" style="1" bestFit="1" customWidth="1"/>
    <col min="15907" max="15907" width="3.5" style="1" bestFit="1" customWidth="1"/>
    <col min="15908" max="15908" width="5.5" style="1" bestFit="1" customWidth="1"/>
    <col min="15909" max="15909" width="3.5" style="1" bestFit="1" customWidth="1"/>
    <col min="15910" max="15910" width="5.5" style="1" bestFit="1" customWidth="1"/>
    <col min="15911" max="15911" width="3.5" style="1" bestFit="1" customWidth="1"/>
    <col min="15912" max="15912" width="18.375" style="1" customWidth="1"/>
    <col min="15913" max="16130" width="10.125" style="1"/>
    <col min="16131" max="16131" width="4.75" style="1" customWidth="1"/>
    <col min="16132" max="16132" width="7.125" style="1" customWidth="1"/>
    <col min="16133" max="16133" width="32" style="1" customWidth="1"/>
    <col min="16134" max="16134" width="7.5" style="1" customWidth="1"/>
    <col min="16135" max="16151" width="5.5" style="1" customWidth="1"/>
    <col min="16152" max="16152" width="12" style="1" customWidth="1"/>
    <col min="16153" max="16153" width="12.25" style="1" customWidth="1"/>
    <col min="16154" max="16154" width="5.5" style="1" customWidth="1"/>
    <col min="16155" max="16155" width="6.25" style="1" customWidth="1"/>
    <col min="16156" max="16156" width="28.25" style="1" customWidth="1"/>
    <col min="16157" max="16157" width="12.375" style="1" customWidth="1"/>
    <col min="16158" max="16158" width="12.5" style="1" customWidth="1"/>
    <col min="16159" max="16159" width="3.5" style="1" bestFit="1" customWidth="1"/>
    <col min="16160" max="16160" width="12.375" style="1" customWidth="1"/>
    <col min="16161" max="16161" width="12.5" style="1" customWidth="1"/>
    <col min="16162" max="16162" width="5.5" style="1" bestFit="1" customWidth="1"/>
    <col min="16163" max="16163" width="3.5" style="1" bestFit="1" customWidth="1"/>
    <col min="16164" max="16164" width="5.5" style="1" bestFit="1" customWidth="1"/>
    <col min="16165" max="16165" width="3.5" style="1" bestFit="1" customWidth="1"/>
    <col min="16166" max="16166" width="5.5" style="1" bestFit="1" customWidth="1"/>
    <col min="16167" max="16167" width="3.5" style="1" bestFit="1" customWidth="1"/>
    <col min="16168" max="16168" width="18.375" style="1" customWidth="1"/>
    <col min="16169" max="16384" width="10.125" style="1"/>
  </cols>
  <sheetData>
    <row r="1" spans="1:39">
      <c r="B1" s="1" t="s">
        <v>0</v>
      </c>
      <c r="V1" s="153" t="s">
        <v>1</v>
      </c>
      <c r="W1" s="74"/>
      <c r="X1" s="147" t="s">
        <v>2</v>
      </c>
      <c r="Y1" s="72"/>
      <c r="AA1" s="1" t="s">
        <v>3</v>
      </c>
      <c r="AF1" s="1" t="s">
        <v>4</v>
      </c>
    </row>
    <row r="2" spans="1:39" ht="12.75" customHeight="1">
      <c r="B2" s="151" t="s">
        <v>5</v>
      </c>
      <c r="C2" s="151" t="s">
        <v>6</v>
      </c>
      <c r="D2" s="151" t="s">
        <v>7</v>
      </c>
      <c r="E2" s="157" t="s">
        <v>8</v>
      </c>
      <c r="F2" s="77"/>
      <c r="G2" s="159" t="s">
        <v>9</v>
      </c>
      <c r="H2" s="79"/>
      <c r="I2" s="150">
        <v>1</v>
      </c>
      <c r="J2" s="150">
        <v>2</v>
      </c>
      <c r="K2" s="150">
        <v>3</v>
      </c>
      <c r="L2" s="150">
        <v>4</v>
      </c>
      <c r="M2" s="150">
        <v>5</v>
      </c>
      <c r="N2" s="150">
        <v>6</v>
      </c>
      <c r="O2" s="150">
        <v>7</v>
      </c>
      <c r="P2" s="150">
        <v>8</v>
      </c>
      <c r="Q2" s="150">
        <v>9</v>
      </c>
      <c r="R2" s="150">
        <v>10</v>
      </c>
      <c r="S2" s="150">
        <v>11</v>
      </c>
      <c r="T2" s="150">
        <v>12</v>
      </c>
      <c r="U2" s="6"/>
      <c r="V2" s="154"/>
      <c r="W2" s="75"/>
      <c r="X2" s="156"/>
      <c r="Y2" s="72"/>
      <c r="Z2" s="8"/>
      <c r="AA2" s="151" t="s">
        <v>5</v>
      </c>
      <c r="AB2" s="150" t="s">
        <v>6</v>
      </c>
      <c r="AC2" s="147" t="s">
        <v>1</v>
      </c>
      <c r="AD2" s="147" t="s">
        <v>2</v>
      </c>
      <c r="AE2" s="8"/>
      <c r="AF2" s="147" t="s">
        <v>1</v>
      </c>
      <c r="AG2" s="147" t="s">
        <v>2</v>
      </c>
      <c r="AH2" s="8"/>
      <c r="AI2" s="8"/>
      <c r="AJ2" s="8"/>
      <c r="AK2" s="8"/>
      <c r="AL2" s="8"/>
      <c r="AM2" s="8"/>
    </row>
    <row r="3" spans="1:39" ht="15.75">
      <c r="B3" s="151"/>
      <c r="C3" s="151"/>
      <c r="D3" s="151"/>
      <c r="E3" s="158"/>
      <c r="F3" s="78"/>
      <c r="G3" s="159"/>
      <c r="H3" s="79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0"/>
      <c r="V3" s="155"/>
      <c r="W3" s="76"/>
      <c r="X3" s="148"/>
      <c r="Y3" s="72"/>
      <c r="Z3" s="8"/>
      <c r="AA3" s="151"/>
      <c r="AB3" s="150"/>
      <c r="AC3" s="148"/>
      <c r="AD3" s="148"/>
      <c r="AE3" s="8"/>
      <c r="AF3" s="148"/>
      <c r="AG3" s="148"/>
      <c r="AH3" s="8"/>
      <c r="AI3" s="8"/>
      <c r="AJ3" s="8"/>
      <c r="AK3" s="8"/>
      <c r="AL3" s="8"/>
      <c r="AM3" s="8"/>
    </row>
    <row r="4" spans="1:39" ht="19.899999999999999" customHeight="1">
      <c r="A4" s="12"/>
      <c r="B4" s="13">
        <v>1</v>
      </c>
      <c r="C4" s="14" t="s">
        <v>49</v>
      </c>
      <c r="D4" s="13" t="s">
        <v>19</v>
      </c>
      <c r="E4" s="15" t="s">
        <v>20</v>
      </c>
      <c r="F4" s="16" t="s">
        <v>13</v>
      </c>
      <c r="G4" s="17">
        <f>SUM(I4:T4)</f>
        <v>340</v>
      </c>
      <c r="H4" s="17" t="s">
        <v>14</v>
      </c>
      <c r="I4" s="82">
        <v>28</v>
      </c>
      <c r="J4" s="18">
        <v>30</v>
      </c>
      <c r="K4" s="82">
        <v>28</v>
      </c>
      <c r="L4" s="18">
        <v>27</v>
      </c>
      <c r="M4" s="82">
        <v>29</v>
      </c>
      <c r="N4" s="19">
        <v>29</v>
      </c>
      <c r="O4" s="19">
        <v>27</v>
      </c>
      <c r="P4" s="19">
        <v>28</v>
      </c>
      <c r="Q4" s="82">
        <v>28</v>
      </c>
      <c r="R4" s="19">
        <v>28</v>
      </c>
      <c r="S4" s="82">
        <v>28</v>
      </c>
      <c r="T4" s="82">
        <v>30</v>
      </c>
      <c r="U4" s="18" t="s">
        <v>15</v>
      </c>
      <c r="V4" s="26">
        <f>G4/12</f>
        <v>28.333333333333332</v>
      </c>
      <c r="W4" s="20" t="s">
        <v>16</v>
      </c>
      <c r="X4" s="26">
        <f>V4/3</f>
        <v>9.4444444444444446</v>
      </c>
      <c r="Y4" s="21" t="s">
        <v>17</v>
      </c>
      <c r="Z4" s="8"/>
      <c r="AA4" s="13">
        <v>1</v>
      </c>
      <c r="AB4" s="22" t="str">
        <f>AJ4</f>
        <v>Paweł Kikel</v>
      </c>
      <c r="AC4" s="23">
        <f>AA55/3</f>
        <v>28.333333333333332</v>
      </c>
      <c r="AD4" s="23">
        <f t="shared" ref="AD4:AD10" si="0">AC4/3</f>
        <v>9.4444444444444446</v>
      </c>
      <c r="AE4" s="8"/>
      <c r="AF4" s="23">
        <f>AG4*3</f>
        <v>28.333333333333336</v>
      </c>
      <c r="AG4" s="23">
        <f>(AK4+AA55)/45</f>
        <v>9.4444444444444446</v>
      </c>
      <c r="AH4" s="8"/>
      <c r="AI4" s="8"/>
      <c r="AJ4" s="1" t="str">
        <f t="shared" ref="AJ4:AJ14" si="1">C4</f>
        <v>Paweł Kikel</v>
      </c>
      <c r="AK4" s="24">
        <f t="shared" ref="AK4:AK14" si="2">G4</f>
        <v>340</v>
      </c>
      <c r="AL4" s="24">
        <f>AK4/12</f>
        <v>28.333333333333332</v>
      </c>
      <c r="AM4" s="24">
        <f t="shared" ref="AM4" si="3">AL4/3</f>
        <v>9.4444444444444446</v>
      </c>
    </row>
    <row r="5" spans="1:39" ht="19.899999999999999" customHeight="1">
      <c r="A5" s="12"/>
      <c r="B5" s="13">
        <v>2</v>
      </c>
      <c r="C5" s="22" t="s">
        <v>18</v>
      </c>
      <c r="D5" s="13" t="s">
        <v>19</v>
      </c>
      <c r="E5" s="15" t="s">
        <v>20</v>
      </c>
      <c r="F5" s="16" t="s">
        <v>13</v>
      </c>
      <c r="G5" s="17">
        <f t="shared" ref="G5:G14" si="4">SUM(I5:T5)</f>
        <v>274</v>
      </c>
      <c r="H5" s="17" t="s">
        <v>14</v>
      </c>
      <c r="I5" s="24">
        <v>25</v>
      </c>
      <c r="J5" s="80">
        <v>16</v>
      </c>
      <c r="K5" s="24">
        <v>18</v>
      </c>
      <c r="L5" s="24">
        <v>26</v>
      </c>
      <c r="M5" s="25">
        <v>20</v>
      </c>
      <c r="N5" s="25">
        <v>23</v>
      </c>
      <c r="O5" s="103">
        <v>26</v>
      </c>
      <c r="P5" s="25">
        <v>21</v>
      </c>
      <c r="Q5" s="25">
        <v>27</v>
      </c>
      <c r="R5" s="103">
        <v>28</v>
      </c>
      <c r="S5" s="25">
        <v>20</v>
      </c>
      <c r="T5" s="25">
        <v>24</v>
      </c>
      <c r="U5" s="18" t="s">
        <v>15</v>
      </c>
      <c r="V5" s="23">
        <f t="shared" ref="V5:V14" si="5">G5/12</f>
        <v>22.833333333333332</v>
      </c>
      <c r="W5" s="20" t="s">
        <v>16</v>
      </c>
      <c r="X5" s="23">
        <f t="shared" ref="X5:X14" si="6">V5/3</f>
        <v>7.6111111111111107</v>
      </c>
      <c r="Y5" s="21" t="s">
        <v>17</v>
      </c>
      <c r="Z5" s="8"/>
      <c r="AA5" s="13">
        <v>2</v>
      </c>
      <c r="AB5" s="22" t="str">
        <f>AJ5</f>
        <v>Krzysztof "FAZIK" Brzeziński</v>
      </c>
      <c r="AC5" s="23">
        <f>AA54/3</f>
        <v>25</v>
      </c>
      <c r="AD5" s="28">
        <f t="shared" si="0"/>
        <v>8.3333333333333339</v>
      </c>
      <c r="AE5" s="100"/>
      <c r="AF5" s="23">
        <f t="shared" ref="AF5:AF14" si="7">AG5*3</f>
        <v>23.611111111111111</v>
      </c>
      <c r="AG5" s="23">
        <f>(AK5+AA54+AA52)/54</f>
        <v>7.8703703703703702</v>
      </c>
      <c r="AH5" s="8"/>
      <c r="AI5" s="8"/>
      <c r="AJ5" s="1" t="str">
        <f t="shared" si="1"/>
        <v>Krzysztof "FAZIK" Brzeziński</v>
      </c>
      <c r="AK5" s="24">
        <f t="shared" si="2"/>
        <v>274</v>
      </c>
      <c r="AL5" s="24">
        <f t="shared" ref="AL5:AL14" si="8">AK5/12</f>
        <v>22.833333333333332</v>
      </c>
      <c r="AM5" s="24">
        <f t="shared" ref="AM5:AM14" si="9">AL5/3</f>
        <v>7.6111111111111107</v>
      </c>
    </row>
    <row r="6" spans="1:39" ht="19.899999999999999" customHeight="1">
      <c r="A6" s="12"/>
      <c r="B6" s="13">
        <v>3</v>
      </c>
      <c r="C6" s="22" t="s">
        <v>51</v>
      </c>
      <c r="D6" s="13" t="s">
        <v>19</v>
      </c>
      <c r="E6" s="15" t="s">
        <v>52</v>
      </c>
      <c r="F6" s="16" t="s">
        <v>13</v>
      </c>
      <c r="G6" s="17">
        <f t="shared" si="4"/>
        <v>257</v>
      </c>
      <c r="H6" s="17" t="s">
        <v>14</v>
      </c>
      <c r="I6" s="18">
        <v>6</v>
      </c>
      <c r="J6" s="18">
        <v>19</v>
      </c>
      <c r="K6" s="18">
        <v>24</v>
      </c>
      <c r="L6" s="82">
        <v>25</v>
      </c>
      <c r="M6" s="19">
        <v>22</v>
      </c>
      <c r="N6" s="19">
        <v>26</v>
      </c>
      <c r="O6" s="82">
        <v>25</v>
      </c>
      <c r="P6" s="19">
        <v>25</v>
      </c>
      <c r="Q6" s="82">
        <v>22</v>
      </c>
      <c r="R6" s="19">
        <v>26</v>
      </c>
      <c r="S6" s="19">
        <v>16</v>
      </c>
      <c r="T6" s="19">
        <v>21</v>
      </c>
      <c r="U6" s="18" t="s">
        <v>15</v>
      </c>
      <c r="V6" s="26">
        <f t="shared" si="5"/>
        <v>21.416666666666668</v>
      </c>
      <c r="W6" s="20" t="s">
        <v>16</v>
      </c>
      <c r="X6" s="26">
        <f t="shared" si="6"/>
        <v>7.1388888888888893</v>
      </c>
      <c r="Y6" s="21" t="s">
        <v>17</v>
      </c>
      <c r="Z6" s="8"/>
      <c r="AA6" s="13">
        <v>3</v>
      </c>
      <c r="AB6" s="22" t="str">
        <f>AJ6</f>
        <v>Mateusz Jezierski</v>
      </c>
      <c r="AC6" s="23">
        <f>(AA51+AA49)/6</f>
        <v>23.166666666666668</v>
      </c>
      <c r="AD6" s="99">
        <f t="shared" si="0"/>
        <v>7.7222222222222223</v>
      </c>
      <c r="AE6" s="100"/>
      <c r="AF6" s="23">
        <f t="shared" si="7"/>
        <v>21.666666666666668</v>
      </c>
      <c r="AG6" s="23">
        <f>(AK6+AA51)/45</f>
        <v>7.2222222222222223</v>
      </c>
      <c r="AH6" s="8"/>
      <c r="AI6" s="8"/>
      <c r="AJ6" s="1" t="str">
        <f t="shared" si="1"/>
        <v>Mateusz Jezierski</v>
      </c>
      <c r="AK6" s="24">
        <f t="shared" si="2"/>
        <v>257</v>
      </c>
      <c r="AL6" s="24">
        <f t="shared" si="8"/>
        <v>21.416666666666668</v>
      </c>
      <c r="AM6" s="24">
        <f t="shared" si="9"/>
        <v>7.1388888888888893</v>
      </c>
    </row>
    <row r="7" spans="1:39" ht="19.899999999999999" customHeight="1">
      <c r="A7" s="12"/>
      <c r="B7" s="13">
        <v>4</v>
      </c>
      <c r="C7" s="22" t="s">
        <v>28</v>
      </c>
      <c r="D7" s="13" t="s">
        <v>27</v>
      </c>
      <c r="E7" s="15" t="s">
        <v>20</v>
      </c>
      <c r="F7" s="16" t="s">
        <v>13</v>
      </c>
      <c r="G7" s="17">
        <f t="shared" si="4"/>
        <v>240</v>
      </c>
      <c r="H7" s="17" t="s">
        <v>14</v>
      </c>
      <c r="I7" s="27">
        <v>22</v>
      </c>
      <c r="J7" s="27">
        <v>22</v>
      </c>
      <c r="K7" s="24">
        <v>21</v>
      </c>
      <c r="L7" s="27">
        <v>24</v>
      </c>
      <c r="M7" s="25">
        <v>8</v>
      </c>
      <c r="N7" s="25">
        <v>16</v>
      </c>
      <c r="O7" s="25">
        <v>13</v>
      </c>
      <c r="P7" s="25">
        <v>24</v>
      </c>
      <c r="Q7" s="25">
        <v>23</v>
      </c>
      <c r="R7" s="25">
        <v>21</v>
      </c>
      <c r="S7" s="25">
        <v>23</v>
      </c>
      <c r="T7" s="25">
        <v>23</v>
      </c>
      <c r="U7" s="18" t="s">
        <v>15</v>
      </c>
      <c r="V7" s="23">
        <f t="shared" si="5"/>
        <v>20</v>
      </c>
      <c r="W7" s="20" t="s">
        <v>16</v>
      </c>
      <c r="X7" s="23">
        <f t="shared" si="6"/>
        <v>6.666666666666667</v>
      </c>
      <c r="Y7" s="21" t="s">
        <v>17</v>
      </c>
      <c r="Z7" s="8"/>
      <c r="AA7" s="13">
        <v>4</v>
      </c>
      <c r="AB7" s="22" t="str">
        <f>AJ9</f>
        <v>Robert "Gata" Piechota</v>
      </c>
      <c r="AC7" s="99">
        <f>((AA40+AA42+AA45+AA48)/46)*3</f>
        <v>21.130434782608695</v>
      </c>
      <c r="AD7" s="99">
        <f t="shared" si="0"/>
        <v>7.0434782608695654</v>
      </c>
      <c r="AE7" s="100"/>
      <c r="AF7" s="23">
        <f t="shared" si="7"/>
        <v>19.792682926829269</v>
      </c>
      <c r="AG7" s="23">
        <f>(AK9+AA48+AA45+AA42+AA40)/82</f>
        <v>6.5975609756097562</v>
      </c>
      <c r="AH7" s="8"/>
      <c r="AI7" s="8"/>
      <c r="AJ7" s="1" t="str">
        <f t="shared" si="1"/>
        <v>Jerzy "Fala 133" Bohdziewicz</v>
      </c>
      <c r="AK7" s="24">
        <f t="shared" si="2"/>
        <v>240</v>
      </c>
      <c r="AL7" s="24">
        <f t="shared" si="8"/>
        <v>20</v>
      </c>
      <c r="AM7" s="24">
        <f t="shared" si="9"/>
        <v>6.666666666666667</v>
      </c>
    </row>
    <row r="8" spans="1:39" ht="19.899999999999999" customHeight="1">
      <c r="B8" s="13">
        <v>5</v>
      </c>
      <c r="C8" s="22" t="s">
        <v>48</v>
      </c>
      <c r="D8" s="13" t="s">
        <v>19</v>
      </c>
      <c r="E8" s="15" t="s">
        <v>20</v>
      </c>
      <c r="F8" s="16" t="s">
        <v>13</v>
      </c>
      <c r="G8" s="17">
        <f t="shared" si="4"/>
        <v>226</v>
      </c>
      <c r="H8" s="17" t="s">
        <v>14</v>
      </c>
      <c r="I8" s="18">
        <v>13</v>
      </c>
      <c r="J8" s="18">
        <v>16</v>
      </c>
      <c r="K8" s="18">
        <v>22</v>
      </c>
      <c r="L8" s="82">
        <v>16</v>
      </c>
      <c r="M8" s="18">
        <v>24</v>
      </c>
      <c r="N8" s="18">
        <v>26</v>
      </c>
      <c r="O8" s="18">
        <v>23</v>
      </c>
      <c r="P8" s="18">
        <v>15</v>
      </c>
      <c r="Q8" s="18">
        <v>10</v>
      </c>
      <c r="R8" s="18">
        <v>16</v>
      </c>
      <c r="S8" s="18">
        <v>26</v>
      </c>
      <c r="T8" s="18">
        <v>19</v>
      </c>
      <c r="U8" s="18" t="s">
        <v>15</v>
      </c>
      <c r="V8" s="20">
        <f t="shared" si="5"/>
        <v>18.833333333333332</v>
      </c>
      <c r="W8" s="20" t="s">
        <v>16</v>
      </c>
      <c r="X8" s="20">
        <f t="shared" si="6"/>
        <v>6.2777777777777777</v>
      </c>
      <c r="Y8" s="21" t="s">
        <v>17</v>
      </c>
      <c r="Z8" s="8"/>
      <c r="AA8" s="13">
        <v>5</v>
      </c>
      <c r="AB8" s="22" t="str">
        <f>AJ7</f>
        <v>Jerzy "Fala 133" Bohdziewicz</v>
      </c>
      <c r="AC8" s="99">
        <f>(AA46)/3</f>
        <v>16.333333333333332</v>
      </c>
      <c r="AD8" s="99">
        <f t="shared" si="0"/>
        <v>5.4444444444444438</v>
      </c>
      <c r="AE8" s="100"/>
      <c r="AF8" s="23">
        <f t="shared" si="7"/>
        <v>19.266666666666666</v>
      </c>
      <c r="AG8" s="23">
        <f>(AK7+AA46)/45</f>
        <v>6.4222222222222225</v>
      </c>
      <c r="AH8" s="8"/>
      <c r="AI8" s="8"/>
      <c r="AJ8" s="1" t="str">
        <f t="shared" si="1"/>
        <v>Krzysztof "Madereiro" Piękniewski</v>
      </c>
      <c r="AK8" s="24">
        <f t="shared" si="2"/>
        <v>226</v>
      </c>
      <c r="AL8" s="24">
        <f t="shared" si="8"/>
        <v>18.833333333333332</v>
      </c>
      <c r="AM8" s="24">
        <f t="shared" si="9"/>
        <v>6.2777777777777777</v>
      </c>
    </row>
    <row r="9" spans="1:39" ht="19.899999999999999" customHeight="1">
      <c r="B9" s="13">
        <v>6</v>
      </c>
      <c r="C9" s="22" t="s">
        <v>50</v>
      </c>
      <c r="D9" s="13" t="s">
        <v>19</v>
      </c>
      <c r="E9" s="15" t="s">
        <v>12</v>
      </c>
      <c r="F9" s="16" t="s">
        <v>13</v>
      </c>
      <c r="G9" s="17">
        <f t="shared" si="4"/>
        <v>217</v>
      </c>
      <c r="H9" s="17" t="s">
        <v>14</v>
      </c>
      <c r="I9" s="24">
        <v>13</v>
      </c>
      <c r="J9" s="24">
        <v>15</v>
      </c>
      <c r="K9" s="24">
        <v>15</v>
      </c>
      <c r="L9" s="24">
        <v>15</v>
      </c>
      <c r="M9" s="24">
        <v>24</v>
      </c>
      <c r="N9" s="24">
        <v>24</v>
      </c>
      <c r="O9" s="24">
        <v>26</v>
      </c>
      <c r="P9" s="24">
        <v>24</v>
      </c>
      <c r="Q9" s="24">
        <v>24</v>
      </c>
      <c r="R9" s="24">
        <v>7</v>
      </c>
      <c r="S9" s="24">
        <v>6</v>
      </c>
      <c r="T9" s="24">
        <v>24</v>
      </c>
      <c r="U9" s="18" t="s">
        <v>15</v>
      </c>
      <c r="V9" s="28">
        <f t="shared" si="5"/>
        <v>18.083333333333332</v>
      </c>
      <c r="W9" s="20" t="s">
        <v>16</v>
      </c>
      <c r="X9" s="28">
        <f t="shared" si="6"/>
        <v>6.0277777777777777</v>
      </c>
      <c r="Y9" s="21" t="s">
        <v>17</v>
      </c>
      <c r="Z9" s="8"/>
      <c r="AA9" s="13">
        <v>6</v>
      </c>
      <c r="AB9" s="22" t="str">
        <f>AJ8</f>
        <v>Krzysztof "Madereiro" Piękniewski</v>
      </c>
      <c r="AC9" s="28">
        <f>AA43/4</f>
        <v>17.75</v>
      </c>
      <c r="AD9" s="28">
        <f t="shared" si="0"/>
        <v>5.916666666666667</v>
      </c>
      <c r="AE9" s="100"/>
      <c r="AF9" s="23">
        <f t="shared" si="7"/>
        <v>18.5625</v>
      </c>
      <c r="AG9" s="23">
        <f>(AK8+AA43)/48</f>
        <v>6.1875</v>
      </c>
      <c r="AH9" s="8"/>
      <c r="AI9" s="8"/>
      <c r="AJ9" s="1" t="str">
        <f t="shared" si="1"/>
        <v>Robert "Gata" Piechota</v>
      </c>
      <c r="AK9" s="24">
        <f t="shared" si="2"/>
        <v>217</v>
      </c>
      <c r="AL9" s="24">
        <f t="shared" si="8"/>
        <v>18.083333333333332</v>
      </c>
      <c r="AM9" s="24">
        <f t="shared" si="9"/>
        <v>6.0277777777777777</v>
      </c>
    </row>
    <row r="10" spans="1:39" ht="19.899999999999999" customHeight="1">
      <c r="B10" s="13">
        <v>7</v>
      </c>
      <c r="C10" s="22" t="s">
        <v>44</v>
      </c>
      <c r="D10" s="13" t="s">
        <v>27</v>
      </c>
      <c r="E10" s="16" t="s">
        <v>12</v>
      </c>
      <c r="F10" s="16" t="s">
        <v>13</v>
      </c>
      <c r="G10" s="17">
        <f t="shared" si="4"/>
        <v>200</v>
      </c>
      <c r="H10" s="17" t="s">
        <v>14</v>
      </c>
      <c r="I10" s="19">
        <v>13</v>
      </c>
      <c r="J10" s="19">
        <v>20</v>
      </c>
      <c r="K10" s="18">
        <v>6</v>
      </c>
      <c r="L10" s="19">
        <v>24</v>
      </c>
      <c r="M10" s="18">
        <v>7</v>
      </c>
      <c r="N10" s="19">
        <v>14</v>
      </c>
      <c r="O10" s="19">
        <v>24</v>
      </c>
      <c r="P10" s="19">
        <v>24</v>
      </c>
      <c r="Q10" s="18">
        <v>20</v>
      </c>
      <c r="R10" s="19">
        <v>16</v>
      </c>
      <c r="S10" s="19">
        <v>12</v>
      </c>
      <c r="T10" s="19">
        <v>20</v>
      </c>
      <c r="U10" s="18" t="s">
        <v>15</v>
      </c>
      <c r="V10" s="26">
        <f t="shared" si="5"/>
        <v>16.666666666666668</v>
      </c>
      <c r="W10" s="20" t="s">
        <v>16</v>
      </c>
      <c r="X10" s="26">
        <f t="shared" si="6"/>
        <v>5.5555555555555562</v>
      </c>
      <c r="Y10" s="21" t="s">
        <v>17</v>
      </c>
      <c r="Z10" s="8"/>
      <c r="AA10" s="13">
        <v>7</v>
      </c>
      <c r="AB10" s="22" t="str">
        <f>AJ11</f>
        <v>Dariusz Kułaga</v>
      </c>
      <c r="AC10" s="99">
        <f>((AA34+AA36+AA39)/37)*3</f>
        <v>20.027027027027025</v>
      </c>
      <c r="AD10" s="23">
        <f t="shared" si="0"/>
        <v>6.6756756756756745</v>
      </c>
      <c r="AE10" s="8"/>
      <c r="AF10" s="23">
        <f t="shared" si="7"/>
        <v>17.506849315068493</v>
      </c>
      <c r="AG10" s="23">
        <f>(AK11+AA39+AA36+AA34)/73</f>
        <v>5.8356164383561646</v>
      </c>
      <c r="AH10" s="8"/>
      <c r="AI10" s="8"/>
      <c r="AJ10" s="1" t="str">
        <f t="shared" si="1"/>
        <v>Przemysław "Wizun" Wojciukiewicz</v>
      </c>
      <c r="AK10" s="24">
        <f t="shared" si="2"/>
        <v>200</v>
      </c>
      <c r="AL10" s="24">
        <f t="shared" si="8"/>
        <v>16.666666666666668</v>
      </c>
      <c r="AM10" s="24">
        <f t="shared" si="9"/>
        <v>5.5555555555555562</v>
      </c>
    </row>
    <row r="11" spans="1:39" ht="19.899999999999999" customHeight="1">
      <c r="B11" s="98">
        <v>8</v>
      </c>
      <c r="C11" s="14" t="s">
        <v>45</v>
      </c>
      <c r="D11" s="98" t="s">
        <v>46</v>
      </c>
      <c r="E11" s="16" t="s">
        <v>12</v>
      </c>
      <c r="F11" s="16" t="s">
        <v>13</v>
      </c>
      <c r="G11" s="17">
        <f t="shared" si="4"/>
        <v>179</v>
      </c>
      <c r="H11" s="24" t="s">
        <v>14</v>
      </c>
      <c r="I11" s="27">
        <v>0</v>
      </c>
      <c r="J11" s="27">
        <v>8</v>
      </c>
      <c r="K11" s="24">
        <v>7</v>
      </c>
      <c r="L11" s="24">
        <v>14</v>
      </c>
      <c r="M11" s="24">
        <v>12</v>
      </c>
      <c r="N11" s="24">
        <v>16</v>
      </c>
      <c r="O11" s="24">
        <v>22</v>
      </c>
      <c r="P11" s="24">
        <v>23</v>
      </c>
      <c r="Q11" s="24">
        <v>23</v>
      </c>
      <c r="R11" s="27">
        <v>7</v>
      </c>
      <c r="S11" s="27">
        <v>25</v>
      </c>
      <c r="T11" s="27">
        <v>22</v>
      </c>
      <c r="U11" s="24" t="s">
        <v>15</v>
      </c>
      <c r="V11" s="28">
        <f t="shared" si="5"/>
        <v>14.916666666666666</v>
      </c>
      <c r="W11" s="99" t="s">
        <v>16</v>
      </c>
      <c r="X11" s="28">
        <f t="shared" si="6"/>
        <v>4.9722222222222223</v>
      </c>
      <c r="Y11" s="21" t="s">
        <v>17</v>
      </c>
      <c r="Z11" s="8"/>
      <c r="AA11" s="13">
        <v>8</v>
      </c>
      <c r="AB11" s="22" t="str">
        <f>AJ10</f>
        <v>Przemysław "Wizun" Wojciukiewicz</v>
      </c>
      <c r="AC11" s="23">
        <f>AA37/4</f>
        <v>14</v>
      </c>
      <c r="AD11" s="23">
        <f t="shared" ref="AD11:AD13" si="10">AC11/3</f>
        <v>4.666666666666667</v>
      </c>
      <c r="AE11" s="8"/>
      <c r="AF11" s="23">
        <f t="shared" si="7"/>
        <v>15.058823529411764</v>
      </c>
      <c r="AG11" s="23">
        <f>(AK10+AA37)/51</f>
        <v>5.0196078431372548</v>
      </c>
      <c r="AH11" s="8"/>
      <c r="AI11" s="8"/>
      <c r="AJ11" s="1" t="str">
        <f t="shared" si="1"/>
        <v>Dariusz Kułaga</v>
      </c>
      <c r="AK11" s="24">
        <f t="shared" si="2"/>
        <v>179</v>
      </c>
      <c r="AL11" s="24">
        <f t="shared" si="8"/>
        <v>14.916666666666666</v>
      </c>
      <c r="AM11" s="24">
        <f t="shared" si="9"/>
        <v>4.9722222222222223</v>
      </c>
    </row>
    <row r="12" spans="1:39" ht="19.899999999999999" customHeight="1">
      <c r="B12" s="13">
        <v>9</v>
      </c>
      <c r="C12" s="22" t="s">
        <v>54</v>
      </c>
      <c r="D12" s="13" t="s">
        <v>19</v>
      </c>
      <c r="E12" s="16" t="s">
        <v>12</v>
      </c>
      <c r="F12" s="16" t="s">
        <v>13</v>
      </c>
      <c r="G12" s="17">
        <f t="shared" si="4"/>
        <v>174</v>
      </c>
      <c r="H12" s="17" t="s">
        <v>14</v>
      </c>
      <c r="I12" s="19">
        <v>12</v>
      </c>
      <c r="J12" s="19">
        <v>17</v>
      </c>
      <c r="K12" s="18">
        <v>12</v>
      </c>
      <c r="L12" s="19">
        <v>0</v>
      </c>
      <c r="M12" s="19">
        <v>17</v>
      </c>
      <c r="N12" s="19">
        <v>16</v>
      </c>
      <c r="O12" s="19">
        <v>19</v>
      </c>
      <c r="P12" s="19">
        <v>16</v>
      </c>
      <c r="Q12" s="18">
        <v>15</v>
      </c>
      <c r="R12" s="19">
        <v>20</v>
      </c>
      <c r="S12" s="19">
        <v>12</v>
      </c>
      <c r="T12" s="19">
        <v>18</v>
      </c>
      <c r="U12" s="18" t="s">
        <v>15</v>
      </c>
      <c r="V12" s="26">
        <f t="shared" si="5"/>
        <v>14.5</v>
      </c>
      <c r="W12" s="20" t="s">
        <v>16</v>
      </c>
      <c r="X12" s="26">
        <f t="shared" si="6"/>
        <v>4.833333333333333</v>
      </c>
      <c r="Y12" s="21" t="s">
        <v>17</v>
      </c>
      <c r="Z12" s="8"/>
      <c r="AA12" s="13">
        <v>9</v>
      </c>
      <c r="AB12" s="22" t="str">
        <f>AJ12</f>
        <v xml:space="preserve"> Jolanta "Fox" Lisowska</v>
      </c>
      <c r="AC12" s="23">
        <f>(AA31+AA33)/7</f>
        <v>15.142857142857142</v>
      </c>
      <c r="AD12" s="23">
        <f t="shared" si="10"/>
        <v>5.0476190476190474</v>
      </c>
      <c r="AE12" s="8"/>
      <c r="AF12" s="23">
        <f t="shared" si="7"/>
        <v>14.736842105263158</v>
      </c>
      <c r="AG12" s="23">
        <f>(AK12+AA33+AA31)/57</f>
        <v>4.9122807017543861</v>
      </c>
      <c r="AH12" s="8"/>
      <c r="AI12" s="8"/>
      <c r="AJ12" s="1" t="str">
        <f t="shared" si="1"/>
        <v xml:space="preserve"> Jolanta "Fox" Lisowska</v>
      </c>
      <c r="AK12" s="24">
        <f t="shared" si="2"/>
        <v>174</v>
      </c>
      <c r="AL12" s="24">
        <f t="shared" si="8"/>
        <v>14.5</v>
      </c>
      <c r="AM12" s="24">
        <f t="shared" si="9"/>
        <v>4.833333333333333</v>
      </c>
    </row>
    <row r="13" spans="1:39" ht="19.899999999999999" customHeight="1">
      <c r="B13" s="98">
        <v>10</v>
      </c>
      <c r="C13" s="14" t="s">
        <v>53</v>
      </c>
      <c r="D13" s="98" t="s">
        <v>19</v>
      </c>
      <c r="E13" s="16" t="s">
        <v>52</v>
      </c>
      <c r="F13" s="16" t="s">
        <v>13</v>
      </c>
      <c r="G13" s="17">
        <f t="shared" si="4"/>
        <v>154</v>
      </c>
      <c r="H13" s="24" t="s">
        <v>14</v>
      </c>
      <c r="I13" s="27">
        <v>23</v>
      </c>
      <c r="J13" s="24">
        <v>6</v>
      </c>
      <c r="K13" s="24">
        <v>13</v>
      </c>
      <c r="L13" s="24">
        <v>7</v>
      </c>
      <c r="M13" s="80">
        <v>21</v>
      </c>
      <c r="N13" s="24">
        <v>21</v>
      </c>
      <c r="O13" s="24">
        <v>0</v>
      </c>
      <c r="P13" s="24">
        <v>6</v>
      </c>
      <c r="Q13" s="24">
        <v>20</v>
      </c>
      <c r="R13" s="24">
        <v>14</v>
      </c>
      <c r="S13" s="27">
        <v>7</v>
      </c>
      <c r="T13" s="27">
        <v>16</v>
      </c>
      <c r="U13" s="24" t="s">
        <v>15</v>
      </c>
      <c r="V13" s="28">
        <f t="shared" si="5"/>
        <v>12.833333333333334</v>
      </c>
      <c r="W13" s="99" t="s">
        <v>16</v>
      </c>
      <c r="X13" s="28">
        <f t="shared" si="6"/>
        <v>4.2777777777777777</v>
      </c>
      <c r="Y13" s="21" t="s">
        <v>17</v>
      </c>
      <c r="Z13" s="8"/>
      <c r="AA13" s="13">
        <v>10</v>
      </c>
      <c r="AB13" s="22" t="str">
        <f>AJ14</f>
        <v>Katarzyna Kubiak</v>
      </c>
      <c r="AC13" s="23">
        <f>((AA30+AA28)/28)*3</f>
        <v>12.642857142857142</v>
      </c>
      <c r="AD13" s="23">
        <f t="shared" si="10"/>
        <v>4.2142857142857144</v>
      </c>
      <c r="AE13" s="8"/>
      <c r="AF13" s="23">
        <f t="shared" si="7"/>
        <v>12.140625</v>
      </c>
      <c r="AG13" s="23">
        <f>(AK14+AA28+AA30)/64</f>
        <v>4.046875</v>
      </c>
      <c r="AH13" s="8"/>
      <c r="AI13" s="8"/>
      <c r="AJ13" s="1" t="str">
        <f t="shared" si="1"/>
        <v>Kostiantyn Fedotov</v>
      </c>
      <c r="AK13" s="24">
        <f t="shared" si="2"/>
        <v>154</v>
      </c>
      <c r="AL13" s="24">
        <f t="shared" si="8"/>
        <v>12.833333333333334</v>
      </c>
      <c r="AM13" s="24">
        <f t="shared" si="9"/>
        <v>4.2777777777777777</v>
      </c>
    </row>
    <row r="14" spans="1:39" ht="19.899999999999999" customHeight="1">
      <c r="B14" s="13">
        <v>11</v>
      </c>
      <c r="C14" s="22" t="s">
        <v>47</v>
      </c>
      <c r="D14" s="13" t="s">
        <v>19</v>
      </c>
      <c r="E14" s="16" t="s">
        <v>20</v>
      </c>
      <c r="F14" s="16" t="s">
        <v>13</v>
      </c>
      <c r="G14" s="17">
        <f t="shared" si="4"/>
        <v>141</v>
      </c>
      <c r="H14" s="17" t="s">
        <v>14</v>
      </c>
      <c r="I14" s="19">
        <v>9</v>
      </c>
      <c r="J14" s="19">
        <v>7</v>
      </c>
      <c r="K14" s="18">
        <v>8</v>
      </c>
      <c r="L14" s="19">
        <v>17</v>
      </c>
      <c r="M14" s="19">
        <v>17</v>
      </c>
      <c r="N14" s="19">
        <v>15</v>
      </c>
      <c r="O14" s="19">
        <v>7</v>
      </c>
      <c r="P14" s="19">
        <v>14</v>
      </c>
      <c r="Q14" s="18">
        <v>17</v>
      </c>
      <c r="R14" s="19">
        <v>16</v>
      </c>
      <c r="S14" s="19">
        <v>14</v>
      </c>
      <c r="T14" s="19">
        <v>0</v>
      </c>
      <c r="U14" s="18" t="s">
        <v>15</v>
      </c>
      <c r="V14" s="26">
        <f t="shared" si="5"/>
        <v>11.75</v>
      </c>
      <c r="W14" s="20" t="s">
        <v>16</v>
      </c>
      <c r="X14" s="26">
        <f t="shared" si="6"/>
        <v>3.9166666666666665</v>
      </c>
      <c r="Y14" s="21" t="s">
        <v>17</v>
      </c>
      <c r="Z14" s="8"/>
      <c r="AA14" s="13">
        <v>11</v>
      </c>
      <c r="AB14" s="22" t="str">
        <f>AJ13</f>
        <v>Kostiantyn Fedotov</v>
      </c>
      <c r="AC14" s="23">
        <f>(AA27/16)*3</f>
        <v>18</v>
      </c>
      <c r="AD14" s="23">
        <f t="shared" ref="AD14" si="11">AC14/3</f>
        <v>6</v>
      </c>
      <c r="AE14" s="8"/>
      <c r="AF14" s="23">
        <f t="shared" si="7"/>
        <v>14.423076923076923</v>
      </c>
      <c r="AG14" s="23">
        <f>(AK13+AA27)/52</f>
        <v>4.8076923076923075</v>
      </c>
      <c r="AH14" s="8"/>
      <c r="AI14" s="8"/>
      <c r="AJ14" s="1" t="str">
        <f t="shared" si="1"/>
        <v>Katarzyna Kubiak</v>
      </c>
      <c r="AK14" s="24">
        <f t="shared" si="2"/>
        <v>141</v>
      </c>
      <c r="AL14" s="24">
        <f t="shared" si="8"/>
        <v>11.75</v>
      </c>
      <c r="AM14" s="24">
        <f t="shared" si="9"/>
        <v>3.9166666666666665</v>
      </c>
    </row>
    <row r="15" spans="1:39" s="8" customFormat="1" ht="13.9" customHeight="1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39" s="8" customFormat="1" ht="13.9" customHeight="1">
      <c r="B16" s="149" t="s">
        <v>31</v>
      </c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</row>
    <row r="17" spans="2:30" s="8" customFormat="1" ht="13.9" customHeight="1">
      <c r="B17" s="149" t="s">
        <v>32</v>
      </c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</row>
    <row r="18" spans="2:30" s="8" customFormat="1" ht="13.9" customHeight="1">
      <c r="B18" s="149" t="s">
        <v>33</v>
      </c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</row>
    <row r="19" spans="2:30" s="8" customFormat="1" ht="13.9" customHeight="1">
      <c r="B19" s="149" t="s">
        <v>34</v>
      </c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</row>
    <row r="20" spans="2:30" s="8" customFormat="1" ht="13.9" customHeight="1">
      <c r="B20" s="149" t="s">
        <v>35</v>
      </c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</row>
    <row r="21" spans="2:30" s="8" customFormat="1" ht="28.9" customHeight="1">
      <c r="B21" s="152" t="s">
        <v>36</v>
      </c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</row>
    <row r="22" spans="2:30" s="8" customFormat="1" ht="13.15" customHeight="1"/>
    <row r="23" spans="2:30" s="8" customFormat="1" ht="13.9" customHeight="1">
      <c r="B23" s="8" t="s">
        <v>37</v>
      </c>
    </row>
    <row r="24" spans="2:30" s="8" customFormat="1" ht="13.9" customHeight="1">
      <c r="V24" s="145" t="s">
        <v>1</v>
      </c>
      <c r="W24" s="72"/>
      <c r="X24" s="145" t="s">
        <v>38</v>
      </c>
      <c r="Y24" s="72"/>
    </row>
    <row r="25" spans="2:30" s="8" customFormat="1" ht="13.9" customHeight="1">
      <c r="V25" s="145"/>
      <c r="W25" s="72"/>
      <c r="X25" s="145"/>
      <c r="Y25" s="72"/>
      <c r="AA25" s="29" t="s">
        <v>39</v>
      </c>
    </row>
    <row r="26" spans="2:30" s="8" customFormat="1" ht="13.9" customHeight="1" thickBot="1">
      <c r="B26" s="30" t="s">
        <v>5</v>
      </c>
      <c r="C26" s="30" t="s">
        <v>6</v>
      </c>
      <c r="D26" s="30" t="s">
        <v>40</v>
      </c>
      <c r="E26" s="31" t="s">
        <v>41</v>
      </c>
      <c r="F26" s="31"/>
      <c r="G26" s="31" t="s">
        <v>42</v>
      </c>
      <c r="H26" s="31"/>
      <c r="I26" s="31" t="s">
        <v>41</v>
      </c>
      <c r="J26" s="31" t="s">
        <v>42</v>
      </c>
      <c r="K26" s="31" t="s">
        <v>41</v>
      </c>
      <c r="L26" s="31" t="s">
        <v>42</v>
      </c>
      <c r="M26" s="31" t="s">
        <v>41</v>
      </c>
      <c r="N26" s="31" t="s">
        <v>42</v>
      </c>
      <c r="O26" s="31" t="s">
        <v>41</v>
      </c>
      <c r="P26" s="31" t="s">
        <v>42</v>
      </c>
      <c r="Q26" s="32" t="s">
        <v>43</v>
      </c>
      <c r="V26" s="146"/>
      <c r="W26" s="73"/>
      <c r="X26" s="146"/>
      <c r="Y26" s="72"/>
      <c r="AA26" s="29"/>
    </row>
    <row r="27" spans="2:30" s="8" customFormat="1" ht="13.9" customHeight="1">
      <c r="B27" s="42">
        <v>11</v>
      </c>
      <c r="C27" s="14" t="s">
        <v>53</v>
      </c>
      <c r="D27" s="35">
        <f>G27+J27+L27+N27+P27</f>
        <v>5</v>
      </c>
      <c r="E27" s="36">
        <v>19</v>
      </c>
      <c r="F27" s="36"/>
      <c r="G27" s="18">
        <v>0</v>
      </c>
      <c r="H27" s="37"/>
      <c r="I27" s="38">
        <v>25</v>
      </c>
      <c r="J27" s="18">
        <v>2</v>
      </c>
      <c r="K27" s="38">
        <v>13</v>
      </c>
      <c r="L27" s="18">
        <v>0</v>
      </c>
      <c r="M27" s="38">
        <v>15</v>
      </c>
      <c r="N27" s="18">
        <v>2</v>
      </c>
      <c r="O27" s="38">
        <v>18</v>
      </c>
      <c r="P27" s="18">
        <v>1</v>
      </c>
      <c r="Q27" s="45">
        <v>6</v>
      </c>
      <c r="V27" s="40">
        <f>(AA27/16)*3</f>
        <v>18</v>
      </c>
      <c r="W27" s="40"/>
      <c r="X27" s="40">
        <f>V27/3</f>
        <v>6</v>
      </c>
      <c r="Y27" s="41"/>
      <c r="AA27" s="8">
        <f>E27+I27+K27+M27+O27+Q27</f>
        <v>96</v>
      </c>
    </row>
    <row r="28" spans="2:30" s="8" customFormat="1" ht="13.9" customHeight="1" thickBot="1">
      <c r="C28" s="34" t="s">
        <v>47</v>
      </c>
      <c r="D28" s="43">
        <f>G28+J28+L28+N28+P28</f>
        <v>5</v>
      </c>
      <c r="E28" s="36">
        <v>21</v>
      </c>
      <c r="F28" s="36"/>
      <c r="G28" s="18">
        <v>2</v>
      </c>
      <c r="H28" s="37"/>
      <c r="I28" s="38">
        <v>15</v>
      </c>
      <c r="J28" s="18">
        <v>0</v>
      </c>
      <c r="K28" s="38">
        <v>17</v>
      </c>
      <c r="L28" s="18">
        <v>2</v>
      </c>
      <c r="M28" s="38">
        <v>7</v>
      </c>
      <c r="N28" s="18">
        <v>0</v>
      </c>
      <c r="O28" s="38">
        <v>18</v>
      </c>
      <c r="P28" s="18">
        <v>1</v>
      </c>
      <c r="Q28" s="45">
        <v>8</v>
      </c>
      <c r="V28" s="40">
        <f>(AA28/16)*3</f>
        <v>16.125</v>
      </c>
      <c r="W28" s="40"/>
      <c r="X28" s="40">
        <f>V28/3</f>
        <v>5.375</v>
      </c>
      <c r="Y28" s="41"/>
      <c r="AA28" s="8">
        <f t="shared" ref="AA28:AA55" si="12">E28+I28+K28+M28+O28+Q28</f>
        <v>86</v>
      </c>
      <c r="AB28" s="44"/>
    </row>
    <row r="29" spans="2:30" s="8" customFormat="1" ht="13.9" customHeight="1" thickBot="1">
      <c r="B29" s="45"/>
      <c r="C29" s="46"/>
      <c r="D29" s="47"/>
      <c r="E29" s="48"/>
      <c r="F29" s="48"/>
      <c r="G29" s="83"/>
      <c r="H29" s="48"/>
      <c r="I29" s="48"/>
      <c r="J29" s="83"/>
      <c r="K29" s="48"/>
      <c r="L29" s="83"/>
      <c r="M29" s="39"/>
      <c r="N29" s="90"/>
      <c r="O29" s="39"/>
      <c r="P29" s="90"/>
      <c r="Q29" s="45"/>
      <c r="V29" s="49"/>
      <c r="W29" s="49"/>
      <c r="X29" s="49"/>
      <c r="Y29" s="41"/>
      <c r="AB29" s="44"/>
    </row>
    <row r="30" spans="2:30" s="8" customFormat="1" ht="13.9" customHeight="1">
      <c r="B30" s="42">
        <v>10</v>
      </c>
      <c r="C30" s="14" t="s">
        <v>47</v>
      </c>
      <c r="D30" s="50">
        <f>G30+J30+L30+N30+P30</f>
        <v>2</v>
      </c>
      <c r="E30" s="36">
        <v>17</v>
      </c>
      <c r="F30" s="36"/>
      <c r="G30" s="18">
        <v>2</v>
      </c>
      <c r="H30" s="37"/>
      <c r="I30" s="38">
        <v>7</v>
      </c>
      <c r="J30" s="18">
        <v>0</v>
      </c>
      <c r="K30" s="38">
        <v>0</v>
      </c>
      <c r="L30" s="18">
        <v>0</v>
      </c>
      <c r="M30" s="38">
        <v>8</v>
      </c>
      <c r="N30" s="18">
        <v>0</v>
      </c>
      <c r="O30" s="39"/>
      <c r="P30" s="90"/>
      <c r="Q30" s="45"/>
      <c r="V30" s="40">
        <f>(AA30/12)*3</f>
        <v>8</v>
      </c>
      <c r="W30" s="40"/>
      <c r="X30" s="40">
        <f>V30/3</f>
        <v>2.6666666666666665</v>
      </c>
      <c r="Y30" s="41"/>
      <c r="AA30" s="8">
        <f t="shared" si="12"/>
        <v>32</v>
      </c>
    </row>
    <row r="31" spans="2:30" s="8" customFormat="1" ht="13.9" customHeight="1" thickBot="1">
      <c r="C31" s="34" t="s">
        <v>54</v>
      </c>
      <c r="D31" s="51">
        <f>G31+J31+L31+N31+P31</f>
        <v>6</v>
      </c>
      <c r="E31" s="36">
        <v>16</v>
      </c>
      <c r="F31" s="36"/>
      <c r="G31" s="18">
        <v>0</v>
      </c>
      <c r="H31" s="37"/>
      <c r="I31" s="38">
        <v>15</v>
      </c>
      <c r="J31" s="18">
        <v>2</v>
      </c>
      <c r="K31" s="38">
        <v>15</v>
      </c>
      <c r="L31" s="18">
        <v>2</v>
      </c>
      <c r="M31" s="38">
        <v>15</v>
      </c>
      <c r="N31" s="18">
        <v>2</v>
      </c>
      <c r="O31" s="39"/>
      <c r="P31" s="90"/>
      <c r="Q31" s="45"/>
      <c r="V31" s="40">
        <f>(AA31/12)*3</f>
        <v>15.25</v>
      </c>
      <c r="W31" s="40"/>
      <c r="X31" s="40">
        <f>V31/3</f>
        <v>5.083333333333333</v>
      </c>
      <c r="Y31" s="41"/>
      <c r="AA31" s="8">
        <f t="shared" si="12"/>
        <v>61</v>
      </c>
    </row>
    <row r="32" spans="2:30" s="8" customFormat="1" ht="13.9" customHeight="1" thickBot="1">
      <c r="B32" s="45"/>
      <c r="C32" s="46"/>
      <c r="D32" s="47"/>
      <c r="E32" s="48"/>
      <c r="F32" s="48"/>
      <c r="G32" s="83"/>
      <c r="H32" s="48"/>
      <c r="I32" s="48"/>
      <c r="J32" s="83"/>
      <c r="K32" s="48"/>
      <c r="L32" s="83"/>
      <c r="N32" s="91"/>
      <c r="O32" s="39"/>
      <c r="P32" s="90"/>
      <c r="Q32" s="45"/>
      <c r="V32" s="49"/>
      <c r="W32" s="49"/>
      <c r="X32" s="49"/>
      <c r="Y32" s="41"/>
    </row>
    <row r="33" spans="2:27" s="8" customFormat="1" ht="13.9" customHeight="1">
      <c r="B33" s="42">
        <v>9</v>
      </c>
      <c r="C33" s="14" t="s">
        <v>54</v>
      </c>
      <c r="D33" s="50">
        <f>G33+J33+L33+N33+P33</f>
        <v>0</v>
      </c>
      <c r="E33" s="36">
        <v>17</v>
      </c>
      <c r="F33" s="36"/>
      <c r="G33" s="18">
        <v>0</v>
      </c>
      <c r="H33" s="37"/>
      <c r="I33" s="38">
        <v>14</v>
      </c>
      <c r="J33" s="18">
        <v>0</v>
      </c>
      <c r="K33" s="38">
        <v>14</v>
      </c>
      <c r="L33" s="18">
        <v>0</v>
      </c>
      <c r="N33" s="91"/>
      <c r="P33" s="91"/>
      <c r="Q33" s="45"/>
      <c r="V33" s="40">
        <f>(AA33/9)*3</f>
        <v>15</v>
      </c>
      <c r="W33" s="40"/>
      <c r="X33" s="40">
        <f>V33/3</f>
        <v>5</v>
      </c>
      <c r="Y33" s="41"/>
      <c r="AA33" s="8">
        <f t="shared" si="12"/>
        <v>45</v>
      </c>
    </row>
    <row r="34" spans="2:27" s="8" customFormat="1" ht="13.9" customHeight="1" thickBot="1">
      <c r="C34" s="34" t="s">
        <v>45</v>
      </c>
      <c r="D34" s="51">
        <f>G34+J34+L34+N34+P34</f>
        <v>6</v>
      </c>
      <c r="E34" s="36">
        <v>23</v>
      </c>
      <c r="F34" s="36"/>
      <c r="G34" s="18">
        <v>2</v>
      </c>
      <c r="H34" s="37"/>
      <c r="I34" s="38">
        <v>15</v>
      </c>
      <c r="J34" s="18">
        <v>2</v>
      </c>
      <c r="K34" s="38">
        <v>26</v>
      </c>
      <c r="L34" s="18">
        <v>2</v>
      </c>
      <c r="N34" s="91"/>
      <c r="P34" s="91"/>
      <c r="Q34" s="45"/>
      <c r="V34" s="40">
        <f>(AA34/9)*3</f>
        <v>21.333333333333332</v>
      </c>
      <c r="W34" s="40"/>
      <c r="X34" s="40">
        <f>V34/3</f>
        <v>7.1111111111111107</v>
      </c>
      <c r="Y34" s="41"/>
      <c r="AA34" s="8">
        <f t="shared" si="12"/>
        <v>64</v>
      </c>
    </row>
    <row r="35" spans="2:27" s="8" customFormat="1" ht="13.9" customHeight="1" thickBot="1">
      <c r="B35" s="45"/>
      <c r="C35" s="46"/>
      <c r="D35" s="47"/>
      <c r="E35" s="48"/>
      <c r="F35" s="48"/>
      <c r="G35" s="83"/>
      <c r="H35" s="48"/>
      <c r="I35" s="48"/>
      <c r="J35" s="83"/>
      <c r="K35" s="48"/>
      <c r="L35" s="83"/>
      <c r="N35" s="91"/>
      <c r="P35" s="91"/>
      <c r="Q35" s="45"/>
      <c r="V35" s="49"/>
      <c r="W35" s="49"/>
      <c r="X35" s="49"/>
      <c r="Y35" s="41"/>
    </row>
    <row r="36" spans="2:27" s="8" customFormat="1" ht="13.5" customHeight="1">
      <c r="C36" s="34" t="s">
        <v>45</v>
      </c>
      <c r="D36" s="50">
        <f>G36+J36+L36+N36+P36</f>
        <v>6</v>
      </c>
      <c r="E36" s="36">
        <v>23</v>
      </c>
      <c r="F36" s="36"/>
      <c r="G36" s="18">
        <v>2</v>
      </c>
      <c r="H36" s="37"/>
      <c r="I36" s="38">
        <v>14</v>
      </c>
      <c r="J36" s="18">
        <v>2</v>
      </c>
      <c r="K36" s="38">
        <v>16</v>
      </c>
      <c r="L36" s="18">
        <v>0</v>
      </c>
      <c r="M36" s="38">
        <v>24</v>
      </c>
      <c r="N36" s="18">
        <v>2</v>
      </c>
      <c r="P36" s="91"/>
      <c r="Q36" s="45"/>
      <c r="V36" s="40">
        <f>(AA36/12)*3</f>
        <v>19.25</v>
      </c>
      <c r="W36" s="40"/>
      <c r="X36" s="40">
        <f>V36/3</f>
        <v>6.416666666666667</v>
      </c>
      <c r="Y36" s="41"/>
      <c r="AA36" s="8">
        <f t="shared" si="12"/>
        <v>77</v>
      </c>
    </row>
    <row r="37" spans="2:27" ht="13.5" customHeight="1" thickBot="1">
      <c r="B37" s="42">
        <v>8</v>
      </c>
      <c r="C37" s="54" t="s">
        <v>44</v>
      </c>
      <c r="D37" s="51">
        <f>G37+J37+L37+N37+P37</f>
        <v>2</v>
      </c>
      <c r="E37" s="36">
        <v>14</v>
      </c>
      <c r="F37" s="36"/>
      <c r="G37" s="18">
        <v>0</v>
      </c>
      <c r="H37" s="37"/>
      <c r="I37" s="38">
        <v>8</v>
      </c>
      <c r="J37" s="18">
        <v>0</v>
      </c>
      <c r="K37" s="38">
        <v>25</v>
      </c>
      <c r="L37" s="18">
        <v>2</v>
      </c>
      <c r="M37" s="52">
        <v>9</v>
      </c>
      <c r="N37" s="18">
        <v>0</v>
      </c>
      <c r="O37" s="8"/>
      <c r="P37" s="91"/>
      <c r="Q37" s="45"/>
      <c r="R37" s="8"/>
      <c r="S37" s="8"/>
      <c r="V37" s="40">
        <f>(AA37/12)*3</f>
        <v>14</v>
      </c>
      <c r="W37" s="40"/>
      <c r="X37" s="40">
        <f>V37/3</f>
        <v>4.666666666666667</v>
      </c>
      <c r="Y37" s="41"/>
      <c r="AA37" s="8">
        <f t="shared" si="12"/>
        <v>56</v>
      </c>
    </row>
    <row r="38" spans="2:27" ht="16.5" thickBot="1">
      <c r="B38" s="45"/>
      <c r="C38" s="46"/>
      <c r="D38" s="47"/>
      <c r="E38" s="48"/>
      <c r="F38" s="48"/>
      <c r="G38" s="83"/>
      <c r="H38" s="48"/>
      <c r="I38" s="48"/>
      <c r="J38" s="83"/>
      <c r="K38" s="48"/>
      <c r="L38" s="83"/>
      <c r="M38" s="8"/>
      <c r="N38" s="91"/>
      <c r="O38" s="8"/>
      <c r="P38" s="91"/>
      <c r="Q38" s="45"/>
      <c r="R38" s="8"/>
      <c r="S38" s="8"/>
      <c r="V38" s="49"/>
      <c r="W38" s="49"/>
      <c r="X38" s="49"/>
      <c r="Y38" s="41"/>
      <c r="AA38" s="8"/>
    </row>
    <row r="39" spans="2:27" ht="15.75">
      <c r="B39" s="42">
        <v>7</v>
      </c>
      <c r="C39" s="14" t="s">
        <v>45</v>
      </c>
      <c r="D39" s="35">
        <f>G39+J39+L39+N39+P39</f>
        <v>5</v>
      </c>
      <c r="E39" s="36">
        <v>7</v>
      </c>
      <c r="F39" s="36"/>
      <c r="G39" s="18">
        <v>0</v>
      </c>
      <c r="H39" s="37"/>
      <c r="I39" s="38">
        <v>24</v>
      </c>
      <c r="J39" s="18">
        <v>2</v>
      </c>
      <c r="K39" s="38">
        <v>23</v>
      </c>
      <c r="L39" s="18">
        <v>2</v>
      </c>
      <c r="M39" s="38">
        <v>23</v>
      </c>
      <c r="N39" s="18">
        <v>1</v>
      </c>
      <c r="O39" s="38">
        <v>22</v>
      </c>
      <c r="P39" s="18">
        <v>0</v>
      </c>
      <c r="Q39" s="45">
        <v>7</v>
      </c>
      <c r="V39" s="40">
        <f>(AA39/16)*3</f>
        <v>19.875</v>
      </c>
      <c r="W39" s="40"/>
      <c r="X39" s="40">
        <f>V39/3</f>
        <v>6.625</v>
      </c>
      <c r="Y39" s="41"/>
      <c r="AA39" s="8">
        <f t="shared" si="12"/>
        <v>106</v>
      </c>
    </row>
    <row r="40" spans="2:27" ht="16.5" thickBot="1">
      <c r="B40" s="45"/>
      <c r="C40" s="34" t="s">
        <v>50</v>
      </c>
      <c r="D40" s="43">
        <f>G40+J40+L40+N40+P40</f>
        <v>5</v>
      </c>
      <c r="E40" s="55">
        <v>13</v>
      </c>
      <c r="F40" s="55"/>
      <c r="G40" s="84">
        <v>2</v>
      </c>
      <c r="H40" s="56"/>
      <c r="I40" s="52">
        <v>22</v>
      </c>
      <c r="J40" s="18">
        <v>0</v>
      </c>
      <c r="K40" s="52">
        <v>16</v>
      </c>
      <c r="L40" s="18">
        <v>0</v>
      </c>
      <c r="M40" s="52">
        <v>23</v>
      </c>
      <c r="N40" s="18">
        <v>1</v>
      </c>
      <c r="O40" s="52">
        <v>28</v>
      </c>
      <c r="P40" s="18">
        <v>2</v>
      </c>
      <c r="Q40" s="45">
        <v>9</v>
      </c>
      <c r="V40" s="40">
        <f>(AA40/16)*3</f>
        <v>20.8125</v>
      </c>
      <c r="W40" s="40"/>
      <c r="X40" s="40">
        <f>V40/3</f>
        <v>6.9375</v>
      </c>
      <c r="Y40" s="41"/>
      <c r="AA40" s="8">
        <f t="shared" si="12"/>
        <v>111</v>
      </c>
    </row>
    <row r="41" spans="2:27" ht="16.5" thickBot="1">
      <c r="B41" s="45"/>
      <c r="C41" s="57"/>
      <c r="D41" s="47"/>
      <c r="E41" s="48"/>
      <c r="F41" s="48"/>
      <c r="G41" s="83"/>
      <c r="H41" s="48"/>
      <c r="I41" s="48"/>
      <c r="J41" s="83"/>
      <c r="K41" s="48"/>
      <c r="L41" s="83"/>
      <c r="M41" s="58"/>
      <c r="N41" s="92"/>
      <c r="O41" s="58"/>
      <c r="P41" s="92"/>
      <c r="Q41" s="81"/>
      <c r="R41" s="58"/>
      <c r="V41" s="49"/>
      <c r="W41" s="49"/>
      <c r="X41" s="49"/>
      <c r="Y41" s="41"/>
      <c r="AA41" s="8"/>
    </row>
    <row r="42" spans="2:27" ht="15.75">
      <c r="C42" s="34" t="s">
        <v>50</v>
      </c>
      <c r="D42" s="35">
        <f>G42+J42+L42+N42+P42</f>
        <v>7</v>
      </c>
      <c r="E42" s="36">
        <v>22</v>
      </c>
      <c r="F42" s="36"/>
      <c r="G42" s="18">
        <v>2</v>
      </c>
      <c r="H42" s="37"/>
      <c r="I42" s="16">
        <v>23</v>
      </c>
      <c r="J42" s="18">
        <v>1</v>
      </c>
      <c r="K42" s="38">
        <v>21</v>
      </c>
      <c r="L42" s="18">
        <v>2</v>
      </c>
      <c r="M42" s="52">
        <v>28</v>
      </c>
      <c r="N42" s="84">
        <v>2</v>
      </c>
      <c r="Q42" s="45"/>
      <c r="V42" s="40">
        <f>(AA42/12)*3</f>
        <v>23.5</v>
      </c>
      <c r="W42" s="40"/>
      <c r="X42" s="40">
        <f>V42/3</f>
        <v>7.833333333333333</v>
      </c>
      <c r="Y42" s="41"/>
      <c r="AA42" s="8">
        <f t="shared" si="12"/>
        <v>94</v>
      </c>
    </row>
    <row r="43" spans="2:27" ht="16.5" thickBot="1">
      <c r="B43" s="42">
        <v>6</v>
      </c>
      <c r="C43" s="14" t="s">
        <v>48</v>
      </c>
      <c r="D43" s="43">
        <f>G43+J43+L43+N43+P43</f>
        <v>1</v>
      </c>
      <c r="E43" s="59">
        <v>9</v>
      </c>
      <c r="F43" s="59"/>
      <c r="G43" s="85">
        <v>0</v>
      </c>
      <c r="H43" s="60"/>
      <c r="I43" s="61">
        <v>23</v>
      </c>
      <c r="J43" s="88">
        <v>1</v>
      </c>
      <c r="K43" s="63">
        <v>14</v>
      </c>
      <c r="L43" s="88">
        <v>0</v>
      </c>
      <c r="M43" s="64">
        <v>25</v>
      </c>
      <c r="N43" s="85">
        <v>0</v>
      </c>
      <c r="Q43" s="45"/>
      <c r="S43" s="58"/>
      <c r="V43" s="40">
        <f>(AA43/12)*3</f>
        <v>17.75</v>
      </c>
      <c r="W43" s="40"/>
      <c r="X43" s="40">
        <f>V43/3</f>
        <v>5.916666666666667</v>
      </c>
      <c r="Y43" s="41"/>
      <c r="AA43" s="8">
        <f t="shared" si="12"/>
        <v>71</v>
      </c>
    </row>
    <row r="44" spans="2:27" ht="16.5" thickBot="1">
      <c r="B44" s="45"/>
      <c r="C44" s="57"/>
      <c r="D44" s="47"/>
      <c r="E44" s="48"/>
      <c r="F44" s="48"/>
      <c r="G44" s="83"/>
      <c r="H44" s="48"/>
      <c r="I44" s="48"/>
      <c r="J44" s="83"/>
      <c r="K44" s="48"/>
      <c r="L44" s="83"/>
      <c r="M44" s="65"/>
      <c r="N44" s="93"/>
      <c r="Q44" s="45"/>
      <c r="V44" s="49"/>
      <c r="W44" s="49"/>
      <c r="X44" s="49"/>
      <c r="Y44" s="41"/>
      <c r="AA44" s="8"/>
    </row>
    <row r="45" spans="2:27" ht="15.75">
      <c r="C45" s="34" t="s">
        <v>50</v>
      </c>
      <c r="D45" s="35">
        <f>G45+J45+L45+N45+P45</f>
        <v>6</v>
      </c>
      <c r="E45" s="66">
        <v>22</v>
      </c>
      <c r="F45" s="66"/>
      <c r="G45" s="86">
        <v>2</v>
      </c>
      <c r="H45" s="67"/>
      <c r="I45" s="68">
        <v>21</v>
      </c>
      <c r="J45" s="89">
        <v>2</v>
      </c>
      <c r="K45" s="68">
        <v>22</v>
      </c>
      <c r="L45" s="89">
        <v>2</v>
      </c>
      <c r="M45" s="58"/>
      <c r="N45" s="58"/>
      <c r="O45" s="58"/>
      <c r="P45" s="92"/>
      <c r="Q45" s="45"/>
      <c r="V45" s="40">
        <f>(AA45/9)*3</f>
        <v>21.666666666666668</v>
      </c>
      <c r="W45" s="40"/>
      <c r="X45" s="40">
        <f>V45/3</f>
        <v>7.2222222222222223</v>
      </c>
      <c r="Y45" s="41"/>
      <c r="AA45" s="8">
        <f t="shared" si="12"/>
        <v>65</v>
      </c>
    </row>
    <row r="46" spans="2:27" ht="16.5" thickBot="1">
      <c r="B46" s="42">
        <v>5</v>
      </c>
      <c r="C46" s="14" t="s">
        <v>28</v>
      </c>
      <c r="D46" s="43">
        <f>G46+J46+L46+N46+P46</f>
        <v>0</v>
      </c>
      <c r="E46" s="55">
        <v>18</v>
      </c>
      <c r="F46" s="55"/>
      <c r="G46" s="84">
        <v>0</v>
      </c>
      <c r="H46" s="56"/>
      <c r="I46" s="52">
        <v>15</v>
      </c>
      <c r="J46" s="18">
        <v>0</v>
      </c>
      <c r="K46" s="52">
        <v>16</v>
      </c>
      <c r="L46" s="84">
        <v>0</v>
      </c>
      <c r="M46" s="58"/>
      <c r="N46" s="58"/>
      <c r="O46" s="58"/>
      <c r="P46" s="92"/>
      <c r="Q46" s="45"/>
      <c r="V46" s="40">
        <f>(AA46/9)*3</f>
        <v>16.333333333333336</v>
      </c>
      <c r="W46" s="40"/>
      <c r="X46" s="40">
        <f>V46/3</f>
        <v>5.4444444444444455</v>
      </c>
      <c r="Y46" s="41"/>
      <c r="AA46" s="8">
        <f t="shared" si="12"/>
        <v>49</v>
      </c>
    </row>
    <row r="47" spans="2:27" ht="16.5" thickBot="1">
      <c r="B47" s="45"/>
      <c r="C47" s="57"/>
      <c r="G47" s="87"/>
      <c r="J47" s="87"/>
      <c r="L47" s="87"/>
      <c r="N47" s="87"/>
      <c r="P47" s="87"/>
      <c r="Q47" s="45"/>
      <c r="AA47" s="8"/>
    </row>
    <row r="48" spans="2:27" ht="15.75">
      <c r="B48" s="42">
        <v>4</v>
      </c>
      <c r="C48" s="14" t="s">
        <v>50</v>
      </c>
      <c r="D48" s="35">
        <f>G48+J48+L48+N48+P48</f>
        <v>0</v>
      </c>
      <c r="E48" s="36">
        <v>21</v>
      </c>
      <c r="F48" s="36"/>
      <c r="G48" s="18">
        <v>0</v>
      </c>
      <c r="H48" s="37"/>
      <c r="I48" s="38">
        <v>17</v>
      </c>
      <c r="J48" s="18">
        <v>0</v>
      </c>
      <c r="K48" s="38">
        <v>16</v>
      </c>
      <c r="L48" s="18">
        <v>0</v>
      </c>
      <c r="N48" s="87"/>
      <c r="P48" s="87"/>
      <c r="Q48" s="45"/>
      <c r="V48" s="40">
        <f>(AA48/9)*3</f>
        <v>18</v>
      </c>
      <c r="W48" s="40"/>
      <c r="X48" s="40">
        <f>V48/3</f>
        <v>6</v>
      </c>
      <c r="Y48" s="41"/>
      <c r="AA48" s="8">
        <f t="shared" si="12"/>
        <v>54</v>
      </c>
    </row>
    <row r="49" spans="2:27" ht="16.5" thickBot="1">
      <c r="B49" s="45"/>
      <c r="C49" s="34" t="s">
        <v>51</v>
      </c>
      <c r="D49" s="43">
        <f>G49+J49+L49+N49+P49</f>
        <v>6</v>
      </c>
      <c r="E49" s="94">
        <v>23</v>
      </c>
      <c r="F49" s="55"/>
      <c r="G49" s="84">
        <v>2</v>
      </c>
      <c r="H49" s="56"/>
      <c r="I49" s="52">
        <v>23</v>
      </c>
      <c r="J49" s="18">
        <v>2</v>
      </c>
      <c r="K49" s="52">
        <v>25</v>
      </c>
      <c r="L49" s="18">
        <v>2</v>
      </c>
      <c r="N49" s="87"/>
      <c r="P49" s="87"/>
      <c r="Q49" s="45"/>
      <c r="V49" s="40">
        <f>(AA49/9)*3</f>
        <v>23.666666666666668</v>
      </c>
      <c r="W49" s="40"/>
      <c r="X49" s="40">
        <f>V49/3</f>
        <v>7.8888888888888893</v>
      </c>
      <c r="Y49" s="41"/>
      <c r="AA49" s="8">
        <f t="shared" si="12"/>
        <v>71</v>
      </c>
    </row>
    <row r="50" spans="2:27" ht="16.5" thickBot="1">
      <c r="B50" s="45"/>
      <c r="C50" s="57"/>
      <c r="D50" s="47"/>
      <c r="E50" s="48"/>
      <c r="F50" s="48"/>
      <c r="G50" s="83"/>
      <c r="H50" s="48"/>
      <c r="I50" s="48"/>
      <c r="J50" s="83"/>
      <c r="K50" s="48"/>
      <c r="L50" s="83"/>
      <c r="M50" s="58"/>
      <c r="N50" s="92"/>
      <c r="O50" s="58"/>
      <c r="P50" s="92"/>
      <c r="Q50" s="81"/>
      <c r="R50" s="58"/>
      <c r="V50" s="49"/>
      <c r="W50" s="49"/>
      <c r="X50" s="49"/>
      <c r="Y50" s="41"/>
      <c r="AA50" s="8"/>
    </row>
    <row r="51" spans="2:27" ht="15.75">
      <c r="B51" s="42">
        <v>3</v>
      </c>
      <c r="C51" s="102" t="s">
        <v>51</v>
      </c>
      <c r="D51" s="35">
        <f>G51+J51+L51+N51+P51</f>
        <v>0</v>
      </c>
      <c r="E51" s="36">
        <v>22</v>
      </c>
      <c r="F51" s="36"/>
      <c r="G51" s="18">
        <v>0</v>
      </c>
      <c r="H51" s="37"/>
      <c r="I51" s="16">
        <v>21</v>
      </c>
      <c r="J51" s="18">
        <v>0</v>
      </c>
      <c r="K51" s="38">
        <v>25</v>
      </c>
      <c r="L51" s="18">
        <v>0</v>
      </c>
      <c r="Q51" s="45"/>
      <c r="V51" s="40">
        <f>(AA51/9)*3</f>
        <v>22.666666666666664</v>
      </c>
      <c r="W51" s="40"/>
      <c r="X51" s="40">
        <f>V51/3</f>
        <v>7.5555555555555545</v>
      </c>
      <c r="Y51" s="41"/>
      <c r="AA51" s="8">
        <f t="shared" si="12"/>
        <v>68</v>
      </c>
    </row>
    <row r="52" spans="2:27" ht="16.5" thickBot="1">
      <c r="C52" s="34" t="s">
        <v>18</v>
      </c>
      <c r="D52" s="43">
        <f>G52+J52+L52+N52+P52</f>
        <v>6</v>
      </c>
      <c r="E52" s="59">
        <v>25</v>
      </c>
      <c r="F52" s="59"/>
      <c r="G52" s="85">
        <v>2</v>
      </c>
      <c r="H52" s="60"/>
      <c r="I52" s="61">
        <v>25</v>
      </c>
      <c r="J52" s="88">
        <v>2</v>
      </c>
      <c r="K52" s="63">
        <v>26</v>
      </c>
      <c r="L52" s="88">
        <v>2</v>
      </c>
      <c r="Q52" s="45"/>
      <c r="S52" s="58"/>
      <c r="V52" s="40">
        <f>(AA52/9)*3</f>
        <v>25.333333333333336</v>
      </c>
      <c r="W52" s="40"/>
      <c r="X52" s="40">
        <f>V52/3</f>
        <v>8.4444444444444446</v>
      </c>
      <c r="Y52" s="41"/>
      <c r="AA52" s="8">
        <f t="shared" si="12"/>
        <v>76</v>
      </c>
    </row>
    <row r="53" spans="2:27" ht="16.5" thickBot="1">
      <c r="B53" s="45"/>
      <c r="C53" s="57"/>
      <c r="D53" s="47"/>
      <c r="E53" s="48"/>
      <c r="F53" s="48"/>
      <c r="G53" s="83"/>
      <c r="H53" s="48"/>
      <c r="I53" s="48"/>
      <c r="J53" s="83"/>
      <c r="K53" s="48"/>
      <c r="L53" s="83"/>
      <c r="Q53" s="45"/>
      <c r="V53" s="49"/>
      <c r="W53" s="49"/>
      <c r="X53" s="49"/>
      <c r="Y53" s="41"/>
      <c r="AA53" s="8"/>
    </row>
    <row r="54" spans="2:27" ht="15.75">
      <c r="B54" s="42">
        <v>2</v>
      </c>
      <c r="C54" s="101" t="s">
        <v>18</v>
      </c>
      <c r="D54" s="35">
        <f>G54+J54+L54+N54+P54</f>
        <v>0</v>
      </c>
      <c r="E54" s="66">
        <v>22</v>
      </c>
      <c r="F54" s="66"/>
      <c r="G54" s="86">
        <v>0</v>
      </c>
      <c r="H54" s="67"/>
      <c r="I54" s="68">
        <v>27</v>
      </c>
      <c r="J54" s="89">
        <v>0</v>
      </c>
      <c r="K54" s="68">
        <v>26</v>
      </c>
      <c r="L54" s="89">
        <v>0</v>
      </c>
      <c r="Q54" s="45"/>
      <c r="V54" s="40">
        <f>(AA54/9)*3</f>
        <v>25</v>
      </c>
      <c r="W54" s="40"/>
      <c r="X54" s="40">
        <f>V54/3</f>
        <v>8.3333333333333339</v>
      </c>
      <c r="Y54" s="41"/>
      <c r="AA54" s="8">
        <f t="shared" si="12"/>
        <v>75</v>
      </c>
    </row>
    <row r="55" spans="2:27" ht="16.5" thickBot="1">
      <c r="B55" s="45"/>
      <c r="C55" s="34" t="s">
        <v>49</v>
      </c>
      <c r="D55" s="43">
        <f>G55+J55+L55+N55+P55</f>
        <v>6</v>
      </c>
      <c r="E55" s="55">
        <v>27</v>
      </c>
      <c r="F55" s="55"/>
      <c r="G55" s="84">
        <v>2</v>
      </c>
      <c r="H55" s="56"/>
      <c r="I55" s="52">
        <v>28</v>
      </c>
      <c r="J55" s="18">
        <v>2</v>
      </c>
      <c r="K55" s="95">
        <v>30</v>
      </c>
      <c r="L55" s="84">
        <v>2</v>
      </c>
      <c r="Q55" s="45"/>
      <c r="V55" s="40">
        <f>(AA55/9)*3</f>
        <v>28.333333333333336</v>
      </c>
      <c r="W55" s="40"/>
      <c r="X55" s="40">
        <f>V55/3</f>
        <v>9.4444444444444446</v>
      </c>
      <c r="Y55" s="41"/>
      <c r="AA55" s="8">
        <f t="shared" si="12"/>
        <v>85</v>
      </c>
    </row>
    <row r="56" spans="2:27" ht="15">
      <c r="G56" s="87"/>
      <c r="K56" s="96" t="s">
        <v>55</v>
      </c>
      <c r="Q56" s="45"/>
      <c r="Z56" s="71"/>
    </row>
    <row r="57" spans="2:27" ht="15">
      <c r="B57" s="70">
        <v>1</v>
      </c>
      <c r="C57" s="97" t="s">
        <v>49</v>
      </c>
      <c r="Q57" s="45"/>
      <c r="Z57" s="71"/>
    </row>
    <row r="58" spans="2:27">
      <c r="Z58" s="71"/>
    </row>
    <row r="59" spans="2:27">
      <c r="Z59" s="71"/>
    </row>
    <row r="60" spans="2:27">
      <c r="Z60" s="71"/>
    </row>
  </sheetData>
  <sheetProtection selectLockedCells="1" selectUnlockedCells="1"/>
  <mergeCells count="33">
    <mergeCell ref="B18:AD18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AD2:AD3"/>
    <mergeCell ref="AF2:AF3"/>
    <mergeCell ref="AG2:AG3"/>
    <mergeCell ref="B16:AD16"/>
    <mergeCell ref="B17:AD17"/>
    <mergeCell ref="C2:C3"/>
    <mergeCell ref="D2:D3"/>
    <mergeCell ref="E2:E3"/>
    <mergeCell ref="G2:G3"/>
    <mergeCell ref="I2:I3"/>
    <mergeCell ref="J2:J3"/>
    <mergeCell ref="K2:K3"/>
    <mergeCell ref="B19:AD19"/>
    <mergeCell ref="B20:AD20"/>
    <mergeCell ref="B21:AD21"/>
    <mergeCell ref="V24:V26"/>
    <mergeCell ref="X24:X26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57"/>
  <sheetViews>
    <sheetView workbookViewId="0"/>
  </sheetViews>
  <sheetFormatPr defaultColWidth="10.125" defaultRowHeight="12.75"/>
  <cols>
    <col min="1" max="1" width="4.75" style="1" customWidth="1"/>
    <col min="2" max="2" width="7.125" style="1" customWidth="1"/>
    <col min="3" max="3" width="32" style="1" customWidth="1"/>
    <col min="4" max="4" width="7.5" style="1" customWidth="1"/>
    <col min="5" max="5" width="5.5" style="1" customWidth="1"/>
    <col min="6" max="6" width="5.5" style="1" hidden="1" customWidth="1"/>
    <col min="7" max="7" width="5.5" style="1" customWidth="1"/>
    <col min="8" max="8" width="5.5" style="1" hidden="1" customWidth="1"/>
    <col min="9" max="20" width="5.5" style="1" customWidth="1"/>
    <col min="21" max="21" width="5.5" style="1" hidden="1" customWidth="1"/>
    <col min="22" max="22" width="12" style="1" customWidth="1"/>
    <col min="23" max="23" width="12" style="1" hidden="1" customWidth="1"/>
    <col min="24" max="24" width="12.25" style="1" customWidth="1"/>
    <col min="25" max="25" width="12.25" style="1" hidden="1" customWidth="1"/>
    <col min="26" max="26" width="5.5" style="1" customWidth="1"/>
    <col min="27" max="27" width="6.25" style="1" customWidth="1"/>
    <col min="28" max="28" width="28.25" style="1" customWidth="1"/>
    <col min="29" max="29" width="12.375" style="1" customWidth="1"/>
    <col min="30" max="30" width="12.5" style="1" customWidth="1"/>
    <col min="31" max="31" width="3.5" style="1" bestFit="1" customWidth="1"/>
    <col min="32" max="32" width="12.375" style="1" customWidth="1"/>
    <col min="33" max="33" width="12.5" style="1" customWidth="1"/>
    <col min="34" max="34" width="5.5" style="1" bestFit="1" customWidth="1"/>
    <col min="35" max="35" width="3.5" style="1" bestFit="1" customWidth="1"/>
    <col min="36" max="36" width="5.5" style="1" bestFit="1" customWidth="1"/>
    <col min="37" max="37" width="3.5" style="1" bestFit="1" customWidth="1"/>
    <col min="38" max="38" width="5.5" style="1" bestFit="1" customWidth="1"/>
    <col min="39" max="39" width="3.5" style="1" bestFit="1" customWidth="1"/>
    <col min="40" max="40" width="18.375" style="1" customWidth="1"/>
    <col min="41" max="258" width="10.125" style="1"/>
    <col min="259" max="259" width="4.75" style="1" customWidth="1"/>
    <col min="260" max="260" width="7.125" style="1" customWidth="1"/>
    <col min="261" max="261" width="32" style="1" customWidth="1"/>
    <col min="262" max="262" width="7.5" style="1" customWidth="1"/>
    <col min="263" max="279" width="5.5" style="1" customWidth="1"/>
    <col min="280" max="280" width="12" style="1" customWidth="1"/>
    <col min="281" max="281" width="12.25" style="1" customWidth="1"/>
    <col min="282" max="282" width="5.5" style="1" customWidth="1"/>
    <col min="283" max="283" width="6.25" style="1" customWidth="1"/>
    <col min="284" max="284" width="28.25" style="1" customWidth="1"/>
    <col min="285" max="285" width="12.375" style="1" customWidth="1"/>
    <col min="286" max="286" width="12.5" style="1" customWidth="1"/>
    <col min="287" max="287" width="3.5" style="1" bestFit="1" customWidth="1"/>
    <col min="288" max="288" width="12.375" style="1" customWidth="1"/>
    <col min="289" max="289" width="12.5" style="1" customWidth="1"/>
    <col min="290" max="290" width="5.5" style="1" bestFit="1" customWidth="1"/>
    <col min="291" max="291" width="3.5" style="1" bestFit="1" customWidth="1"/>
    <col min="292" max="292" width="5.5" style="1" bestFit="1" customWidth="1"/>
    <col min="293" max="293" width="3.5" style="1" bestFit="1" customWidth="1"/>
    <col min="294" max="294" width="5.5" style="1" bestFit="1" customWidth="1"/>
    <col min="295" max="295" width="3.5" style="1" bestFit="1" customWidth="1"/>
    <col min="296" max="296" width="18.375" style="1" customWidth="1"/>
    <col min="297" max="514" width="10.125" style="1"/>
    <col min="515" max="515" width="4.75" style="1" customWidth="1"/>
    <col min="516" max="516" width="7.125" style="1" customWidth="1"/>
    <col min="517" max="517" width="32" style="1" customWidth="1"/>
    <col min="518" max="518" width="7.5" style="1" customWidth="1"/>
    <col min="519" max="535" width="5.5" style="1" customWidth="1"/>
    <col min="536" max="536" width="12" style="1" customWidth="1"/>
    <col min="537" max="537" width="12.25" style="1" customWidth="1"/>
    <col min="538" max="538" width="5.5" style="1" customWidth="1"/>
    <col min="539" max="539" width="6.25" style="1" customWidth="1"/>
    <col min="540" max="540" width="28.25" style="1" customWidth="1"/>
    <col min="541" max="541" width="12.375" style="1" customWidth="1"/>
    <col min="542" max="542" width="12.5" style="1" customWidth="1"/>
    <col min="543" max="543" width="3.5" style="1" bestFit="1" customWidth="1"/>
    <col min="544" max="544" width="12.375" style="1" customWidth="1"/>
    <col min="545" max="545" width="12.5" style="1" customWidth="1"/>
    <col min="546" max="546" width="5.5" style="1" bestFit="1" customWidth="1"/>
    <col min="547" max="547" width="3.5" style="1" bestFit="1" customWidth="1"/>
    <col min="548" max="548" width="5.5" style="1" bestFit="1" customWidth="1"/>
    <col min="549" max="549" width="3.5" style="1" bestFit="1" customWidth="1"/>
    <col min="550" max="550" width="5.5" style="1" bestFit="1" customWidth="1"/>
    <col min="551" max="551" width="3.5" style="1" bestFit="1" customWidth="1"/>
    <col min="552" max="552" width="18.375" style="1" customWidth="1"/>
    <col min="553" max="770" width="10.125" style="1"/>
    <col min="771" max="771" width="4.75" style="1" customWidth="1"/>
    <col min="772" max="772" width="7.125" style="1" customWidth="1"/>
    <col min="773" max="773" width="32" style="1" customWidth="1"/>
    <col min="774" max="774" width="7.5" style="1" customWidth="1"/>
    <col min="775" max="791" width="5.5" style="1" customWidth="1"/>
    <col min="792" max="792" width="12" style="1" customWidth="1"/>
    <col min="793" max="793" width="12.25" style="1" customWidth="1"/>
    <col min="794" max="794" width="5.5" style="1" customWidth="1"/>
    <col min="795" max="795" width="6.25" style="1" customWidth="1"/>
    <col min="796" max="796" width="28.25" style="1" customWidth="1"/>
    <col min="797" max="797" width="12.375" style="1" customWidth="1"/>
    <col min="798" max="798" width="12.5" style="1" customWidth="1"/>
    <col min="799" max="799" width="3.5" style="1" bestFit="1" customWidth="1"/>
    <col min="800" max="800" width="12.375" style="1" customWidth="1"/>
    <col min="801" max="801" width="12.5" style="1" customWidth="1"/>
    <col min="802" max="802" width="5.5" style="1" bestFit="1" customWidth="1"/>
    <col min="803" max="803" width="3.5" style="1" bestFit="1" customWidth="1"/>
    <col min="804" max="804" width="5.5" style="1" bestFit="1" customWidth="1"/>
    <col min="805" max="805" width="3.5" style="1" bestFit="1" customWidth="1"/>
    <col min="806" max="806" width="5.5" style="1" bestFit="1" customWidth="1"/>
    <col min="807" max="807" width="3.5" style="1" bestFit="1" customWidth="1"/>
    <col min="808" max="808" width="18.375" style="1" customWidth="1"/>
    <col min="809" max="1026" width="10.125" style="1"/>
    <col min="1027" max="1027" width="4.75" style="1" customWidth="1"/>
    <col min="1028" max="1028" width="7.125" style="1" customWidth="1"/>
    <col min="1029" max="1029" width="32" style="1" customWidth="1"/>
    <col min="1030" max="1030" width="7.5" style="1" customWidth="1"/>
    <col min="1031" max="1047" width="5.5" style="1" customWidth="1"/>
    <col min="1048" max="1048" width="12" style="1" customWidth="1"/>
    <col min="1049" max="1049" width="12.25" style="1" customWidth="1"/>
    <col min="1050" max="1050" width="5.5" style="1" customWidth="1"/>
    <col min="1051" max="1051" width="6.25" style="1" customWidth="1"/>
    <col min="1052" max="1052" width="28.25" style="1" customWidth="1"/>
    <col min="1053" max="1053" width="12.375" style="1" customWidth="1"/>
    <col min="1054" max="1054" width="12.5" style="1" customWidth="1"/>
    <col min="1055" max="1055" width="3.5" style="1" bestFit="1" customWidth="1"/>
    <col min="1056" max="1056" width="12.375" style="1" customWidth="1"/>
    <col min="1057" max="1057" width="12.5" style="1" customWidth="1"/>
    <col min="1058" max="1058" width="5.5" style="1" bestFit="1" customWidth="1"/>
    <col min="1059" max="1059" width="3.5" style="1" bestFit="1" customWidth="1"/>
    <col min="1060" max="1060" width="5.5" style="1" bestFit="1" customWidth="1"/>
    <col min="1061" max="1061" width="3.5" style="1" bestFit="1" customWidth="1"/>
    <col min="1062" max="1062" width="5.5" style="1" bestFit="1" customWidth="1"/>
    <col min="1063" max="1063" width="3.5" style="1" bestFit="1" customWidth="1"/>
    <col min="1064" max="1064" width="18.375" style="1" customWidth="1"/>
    <col min="1065" max="1282" width="10.125" style="1"/>
    <col min="1283" max="1283" width="4.75" style="1" customWidth="1"/>
    <col min="1284" max="1284" width="7.125" style="1" customWidth="1"/>
    <col min="1285" max="1285" width="32" style="1" customWidth="1"/>
    <col min="1286" max="1286" width="7.5" style="1" customWidth="1"/>
    <col min="1287" max="1303" width="5.5" style="1" customWidth="1"/>
    <col min="1304" max="1304" width="12" style="1" customWidth="1"/>
    <col min="1305" max="1305" width="12.25" style="1" customWidth="1"/>
    <col min="1306" max="1306" width="5.5" style="1" customWidth="1"/>
    <col min="1307" max="1307" width="6.25" style="1" customWidth="1"/>
    <col min="1308" max="1308" width="28.25" style="1" customWidth="1"/>
    <col min="1309" max="1309" width="12.375" style="1" customWidth="1"/>
    <col min="1310" max="1310" width="12.5" style="1" customWidth="1"/>
    <col min="1311" max="1311" width="3.5" style="1" bestFit="1" customWidth="1"/>
    <col min="1312" max="1312" width="12.375" style="1" customWidth="1"/>
    <col min="1313" max="1313" width="12.5" style="1" customWidth="1"/>
    <col min="1314" max="1314" width="5.5" style="1" bestFit="1" customWidth="1"/>
    <col min="1315" max="1315" width="3.5" style="1" bestFit="1" customWidth="1"/>
    <col min="1316" max="1316" width="5.5" style="1" bestFit="1" customWidth="1"/>
    <col min="1317" max="1317" width="3.5" style="1" bestFit="1" customWidth="1"/>
    <col min="1318" max="1318" width="5.5" style="1" bestFit="1" customWidth="1"/>
    <col min="1319" max="1319" width="3.5" style="1" bestFit="1" customWidth="1"/>
    <col min="1320" max="1320" width="18.375" style="1" customWidth="1"/>
    <col min="1321" max="1538" width="10.125" style="1"/>
    <col min="1539" max="1539" width="4.75" style="1" customWidth="1"/>
    <col min="1540" max="1540" width="7.125" style="1" customWidth="1"/>
    <col min="1541" max="1541" width="32" style="1" customWidth="1"/>
    <col min="1542" max="1542" width="7.5" style="1" customWidth="1"/>
    <col min="1543" max="1559" width="5.5" style="1" customWidth="1"/>
    <col min="1560" max="1560" width="12" style="1" customWidth="1"/>
    <col min="1561" max="1561" width="12.25" style="1" customWidth="1"/>
    <col min="1562" max="1562" width="5.5" style="1" customWidth="1"/>
    <col min="1563" max="1563" width="6.25" style="1" customWidth="1"/>
    <col min="1564" max="1564" width="28.25" style="1" customWidth="1"/>
    <col min="1565" max="1565" width="12.375" style="1" customWidth="1"/>
    <col min="1566" max="1566" width="12.5" style="1" customWidth="1"/>
    <col min="1567" max="1567" width="3.5" style="1" bestFit="1" customWidth="1"/>
    <col min="1568" max="1568" width="12.375" style="1" customWidth="1"/>
    <col min="1569" max="1569" width="12.5" style="1" customWidth="1"/>
    <col min="1570" max="1570" width="5.5" style="1" bestFit="1" customWidth="1"/>
    <col min="1571" max="1571" width="3.5" style="1" bestFit="1" customWidth="1"/>
    <col min="1572" max="1572" width="5.5" style="1" bestFit="1" customWidth="1"/>
    <col min="1573" max="1573" width="3.5" style="1" bestFit="1" customWidth="1"/>
    <col min="1574" max="1574" width="5.5" style="1" bestFit="1" customWidth="1"/>
    <col min="1575" max="1575" width="3.5" style="1" bestFit="1" customWidth="1"/>
    <col min="1576" max="1576" width="18.375" style="1" customWidth="1"/>
    <col min="1577" max="1794" width="10.125" style="1"/>
    <col min="1795" max="1795" width="4.75" style="1" customWidth="1"/>
    <col min="1796" max="1796" width="7.125" style="1" customWidth="1"/>
    <col min="1797" max="1797" width="32" style="1" customWidth="1"/>
    <col min="1798" max="1798" width="7.5" style="1" customWidth="1"/>
    <col min="1799" max="1815" width="5.5" style="1" customWidth="1"/>
    <col min="1816" max="1816" width="12" style="1" customWidth="1"/>
    <col min="1817" max="1817" width="12.25" style="1" customWidth="1"/>
    <col min="1818" max="1818" width="5.5" style="1" customWidth="1"/>
    <col min="1819" max="1819" width="6.25" style="1" customWidth="1"/>
    <col min="1820" max="1820" width="28.25" style="1" customWidth="1"/>
    <col min="1821" max="1821" width="12.375" style="1" customWidth="1"/>
    <col min="1822" max="1822" width="12.5" style="1" customWidth="1"/>
    <col min="1823" max="1823" width="3.5" style="1" bestFit="1" customWidth="1"/>
    <col min="1824" max="1824" width="12.375" style="1" customWidth="1"/>
    <col min="1825" max="1825" width="12.5" style="1" customWidth="1"/>
    <col min="1826" max="1826" width="5.5" style="1" bestFit="1" customWidth="1"/>
    <col min="1827" max="1827" width="3.5" style="1" bestFit="1" customWidth="1"/>
    <col min="1828" max="1828" width="5.5" style="1" bestFit="1" customWidth="1"/>
    <col min="1829" max="1829" width="3.5" style="1" bestFit="1" customWidth="1"/>
    <col min="1830" max="1830" width="5.5" style="1" bestFit="1" customWidth="1"/>
    <col min="1831" max="1831" width="3.5" style="1" bestFit="1" customWidth="1"/>
    <col min="1832" max="1832" width="18.375" style="1" customWidth="1"/>
    <col min="1833" max="2050" width="10.125" style="1"/>
    <col min="2051" max="2051" width="4.75" style="1" customWidth="1"/>
    <col min="2052" max="2052" width="7.125" style="1" customWidth="1"/>
    <col min="2053" max="2053" width="32" style="1" customWidth="1"/>
    <col min="2054" max="2054" width="7.5" style="1" customWidth="1"/>
    <col min="2055" max="2071" width="5.5" style="1" customWidth="1"/>
    <col min="2072" max="2072" width="12" style="1" customWidth="1"/>
    <col min="2073" max="2073" width="12.25" style="1" customWidth="1"/>
    <col min="2074" max="2074" width="5.5" style="1" customWidth="1"/>
    <col min="2075" max="2075" width="6.25" style="1" customWidth="1"/>
    <col min="2076" max="2076" width="28.25" style="1" customWidth="1"/>
    <col min="2077" max="2077" width="12.375" style="1" customWidth="1"/>
    <col min="2078" max="2078" width="12.5" style="1" customWidth="1"/>
    <col min="2079" max="2079" width="3.5" style="1" bestFit="1" customWidth="1"/>
    <col min="2080" max="2080" width="12.375" style="1" customWidth="1"/>
    <col min="2081" max="2081" width="12.5" style="1" customWidth="1"/>
    <col min="2082" max="2082" width="5.5" style="1" bestFit="1" customWidth="1"/>
    <col min="2083" max="2083" width="3.5" style="1" bestFit="1" customWidth="1"/>
    <col min="2084" max="2084" width="5.5" style="1" bestFit="1" customWidth="1"/>
    <col min="2085" max="2085" width="3.5" style="1" bestFit="1" customWidth="1"/>
    <col min="2086" max="2086" width="5.5" style="1" bestFit="1" customWidth="1"/>
    <col min="2087" max="2087" width="3.5" style="1" bestFit="1" customWidth="1"/>
    <col min="2088" max="2088" width="18.375" style="1" customWidth="1"/>
    <col min="2089" max="2306" width="10.125" style="1"/>
    <col min="2307" max="2307" width="4.75" style="1" customWidth="1"/>
    <col min="2308" max="2308" width="7.125" style="1" customWidth="1"/>
    <col min="2309" max="2309" width="32" style="1" customWidth="1"/>
    <col min="2310" max="2310" width="7.5" style="1" customWidth="1"/>
    <col min="2311" max="2327" width="5.5" style="1" customWidth="1"/>
    <col min="2328" max="2328" width="12" style="1" customWidth="1"/>
    <col min="2329" max="2329" width="12.25" style="1" customWidth="1"/>
    <col min="2330" max="2330" width="5.5" style="1" customWidth="1"/>
    <col min="2331" max="2331" width="6.25" style="1" customWidth="1"/>
    <col min="2332" max="2332" width="28.25" style="1" customWidth="1"/>
    <col min="2333" max="2333" width="12.375" style="1" customWidth="1"/>
    <col min="2334" max="2334" width="12.5" style="1" customWidth="1"/>
    <col min="2335" max="2335" width="3.5" style="1" bestFit="1" customWidth="1"/>
    <col min="2336" max="2336" width="12.375" style="1" customWidth="1"/>
    <col min="2337" max="2337" width="12.5" style="1" customWidth="1"/>
    <col min="2338" max="2338" width="5.5" style="1" bestFit="1" customWidth="1"/>
    <col min="2339" max="2339" width="3.5" style="1" bestFit="1" customWidth="1"/>
    <col min="2340" max="2340" width="5.5" style="1" bestFit="1" customWidth="1"/>
    <col min="2341" max="2341" width="3.5" style="1" bestFit="1" customWidth="1"/>
    <col min="2342" max="2342" width="5.5" style="1" bestFit="1" customWidth="1"/>
    <col min="2343" max="2343" width="3.5" style="1" bestFit="1" customWidth="1"/>
    <col min="2344" max="2344" width="18.375" style="1" customWidth="1"/>
    <col min="2345" max="2562" width="10.125" style="1"/>
    <col min="2563" max="2563" width="4.75" style="1" customWidth="1"/>
    <col min="2564" max="2564" width="7.125" style="1" customWidth="1"/>
    <col min="2565" max="2565" width="32" style="1" customWidth="1"/>
    <col min="2566" max="2566" width="7.5" style="1" customWidth="1"/>
    <col min="2567" max="2583" width="5.5" style="1" customWidth="1"/>
    <col min="2584" max="2584" width="12" style="1" customWidth="1"/>
    <col min="2585" max="2585" width="12.25" style="1" customWidth="1"/>
    <col min="2586" max="2586" width="5.5" style="1" customWidth="1"/>
    <col min="2587" max="2587" width="6.25" style="1" customWidth="1"/>
    <col min="2588" max="2588" width="28.25" style="1" customWidth="1"/>
    <col min="2589" max="2589" width="12.375" style="1" customWidth="1"/>
    <col min="2590" max="2590" width="12.5" style="1" customWidth="1"/>
    <col min="2591" max="2591" width="3.5" style="1" bestFit="1" customWidth="1"/>
    <col min="2592" max="2592" width="12.375" style="1" customWidth="1"/>
    <col min="2593" max="2593" width="12.5" style="1" customWidth="1"/>
    <col min="2594" max="2594" width="5.5" style="1" bestFit="1" customWidth="1"/>
    <col min="2595" max="2595" width="3.5" style="1" bestFit="1" customWidth="1"/>
    <col min="2596" max="2596" width="5.5" style="1" bestFit="1" customWidth="1"/>
    <col min="2597" max="2597" width="3.5" style="1" bestFit="1" customWidth="1"/>
    <col min="2598" max="2598" width="5.5" style="1" bestFit="1" customWidth="1"/>
    <col min="2599" max="2599" width="3.5" style="1" bestFit="1" customWidth="1"/>
    <col min="2600" max="2600" width="18.375" style="1" customWidth="1"/>
    <col min="2601" max="2818" width="10.125" style="1"/>
    <col min="2819" max="2819" width="4.75" style="1" customWidth="1"/>
    <col min="2820" max="2820" width="7.125" style="1" customWidth="1"/>
    <col min="2821" max="2821" width="32" style="1" customWidth="1"/>
    <col min="2822" max="2822" width="7.5" style="1" customWidth="1"/>
    <col min="2823" max="2839" width="5.5" style="1" customWidth="1"/>
    <col min="2840" max="2840" width="12" style="1" customWidth="1"/>
    <col min="2841" max="2841" width="12.25" style="1" customWidth="1"/>
    <col min="2842" max="2842" width="5.5" style="1" customWidth="1"/>
    <col min="2843" max="2843" width="6.25" style="1" customWidth="1"/>
    <col min="2844" max="2844" width="28.25" style="1" customWidth="1"/>
    <col min="2845" max="2845" width="12.375" style="1" customWidth="1"/>
    <col min="2846" max="2846" width="12.5" style="1" customWidth="1"/>
    <col min="2847" max="2847" width="3.5" style="1" bestFit="1" customWidth="1"/>
    <col min="2848" max="2848" width="12.375" style="1" customWidth="1"/>
    <col min="2849" max="2849" width="12.5" style="1" customWidth="1"/>
    <col min="2850" max="2850" width="5.5" style="1" bestFit="1" customWidth="1"/>
    <col min="2851" max="2851" width="3.5" style="1" bestFit="1" customWidth="1"/>
    <col min="2852" max="2852" width="5.5" style="1" bestFit="1" customWidth="1"/>
    <col min="2853" max="2853" width="3.5" style="1" bestFit="1" customWidth="1"/>
    <col min="2854" max="2854" width="5.5" style="1" bestFit="1" customWidth="1"/>
    <col min="2855" max="2855" width="3.5" style="1" bestFit="1" customWidth="1"/>
    <col min="2856" max="2856" width="18.375" style="1" customWidth="1"/>
    <col min="2857" max="3074" width="10.125" style="1"/>
    <col min="3075" max="3075" width="4.75" style="1" customWidth="1"/>
    <col min="3076" max="3076" width="7.125" style="1" customWidth="1"/>
    <col min="3077" max="3077" width="32" style="1" customWidth="1"/>
    <col min="3078" max="3078" width="7.5" style="1" customWidth="1"/>
    <col min="3079" max="3095" width="5.5" style="1" customWidth="1"/>
    <col min="3096" max="3096" width="12" style="1" customWidth="1"/>
    <col min="3097" max="3097" width="12.25" style="1" customWidth="1"/>
    <col min="3098" max="3098" width="5.5" style="1" customWidth="1"/>
    <col min="3099" max="3099" width="6.25" style="1" customWidth="1"/>
    <col min="3100" max="3100" width="28.25" style="1" customWidth="1"/>
    <col min="3101" max="3101" width="12.375" style="1" customWidth="1"/>
    <col min="3102" max="3102" width="12.5" style="1" customWidth="1"/>
    <col min="3103" max="3103" width="3.5" style="1" bestFit="1" customWidth="1"/>
    <col min="3104" max="3104" width="12.375" style="1" customWidth="1"/>
    <col min="3105" max="3105" width="12.5" style="1" customWidth="1"/>
    <col min="3106" max="3106" width="5.5" style="1" bestFit="1" customWidth="1"/>
    <col min="3107" max="3107" width="3.5" style="1" bestFit="1" customWidth="1"/>
    <col min="3108" max="3108" width="5.5" style="1" bestFit="1" customWidth="1"/>
    <col min="3109" max="3109" width="3.5" style="1" bestFit="1" customWidth="1"/>
    <col min="3110" max="3110" width="5.5" style="1" bestFit="1" customWidth="1"/>
    <col min="3111" max="3111" width="3.5" style="1" bestFit="1" customWidth="1"/>
    <col min="3112" max="3112" width="18.375" style="1" customWidth="1"/>
    <col min="3113" max="3330" width="10.125" style="1"/>
    <col min="3331" max="3331" width="4.75" style="1" customWidth="1"/>
    <col min="3332" max="3332" width="7.125" style="1" customWidth="1"/>
    <col min="3333" max="3333" width="32" style="1" customWidth="1"/>
    <col min="3334" max="3334" width="7.5" style="1" customWidth="1"/>
    <col min="3335" max="3351" width="5.5" style="1" customWidth="1"/>
    <col min="3352" max="3352" width="12" style="1" customWidth="1"/>
    <col min="3353" max="3353" width="12.25" style="1" customWidth="1"/>
    <col min="3354" max="3354" width="5.5" style="1" customWidth="1"/>
    <col min="3355" max="3355" width="6.25" style="1" customWidth="1"/>
    <col min="3356" max="3356" width="28.25" style="1" customWidth="1"/>
    <col min="3357" max="3357" width="12.375" style="1" customWidth="1"/>
    <col min="3358" max="3358" width="12.5" style="1" customWidth="1"/>
    <col min="3359" max="3359" width="3.5" style="1" bestFit="1" customWidth="1"/>
    <col min="3360" max="3360" width="12.375" style="1" customWidth="1"/>
    <col min="3361" max="3361" width="12.5" style="1" customWidth="1"/>
    <col min="3362" max="3362" width="5.5" style="1" bestFit="1" customWidth="1"/>
    <col min="3363" max="3363" width="3.5" style="1" bestFit="1" customWidth="1"/>
    <col min="3364" max="3364" width="5.5" style="1" bestFit="1" customWidth="1"/>
    <col min="3365" max="3365" width="3.5" style="1" bestFit="1" customWidth="1"/>
    <col min="3366" max="3366" width="5.5" style="1" bestFit="1" customWidth="1"/>
    <col min="3367" max="3367" width="3.5" style="1" bestFit="1" customWidth="1"/>
    <col min="3368" max="3368" width="18.375" style="1" customWidth="1"/>
    <col min="3369" max="3586" width="10.125" style="1"/>
    <col min="3587" max="3587" width="4.75" style="1" customWidth="1"/>
    <col min="3588" max="3588" width="7.125" style="1" customWidth="1"/>
    <col min="3589" max="3589" width="32" style="1" customWidth="1"/>
    <col min="3590" max="3590" width="7.5" style="1" customWidth="1"/>
    <col min="3591" max="3607" width="5.5" style="1" customWidth="1"/>
    <col min="3608" max="3608" width="12" style="1" customWidth="1"/>
    <col min="3609" max="3609" width="12.25" style="1" customWidth="1"/>
    <col min="3610" max="3610" width="5.5" style="1" customWidth="1"/>
    <col min="3611" max="3611" width="6.25" style="1" customWidth="1"/>
    <col min="3612" max="3612" width="28.25" style="1" customWidth="1"/>
    <col min="3613" max="3613" width="12.375" style="1" customWidth="1"/>
    <col min="3614" max="3614" width="12.5" style="1" customWidth="1"/>
    <col min="3615" max="3615" width="3.5" style="1" bestFit="1" customWidth="1"/>
    <col min="3616" max="3616" width="12.375" style="1" customWidth="1"/>
    <col min="3617" max="3617" width="12.5" style="1" customWidth="1"/>
    <col min="3618" max="3618" width="5.5" style="1" bestFit="1" customWidth="1"/>
    <col min="3619" max="3619" width="3.5" style="1" bestFit="1" customWidth="1"/>
    <col min="3620" max="3620" width="5.5" style="1" bestFit="1" customWidth="1"/>
    <col min="3621" max="3621" width="3.5" style="1" bestFit="1" customWidth="1"/>
    <col min="3622" max="3622" width="5.5" style="1" bestFit="1" customWidth="1"/>
    <col min="3623" max="3623" width="3.5" style="1" bestFit="1" customWidth="1"/>
    <col min="3624" max="3624" width="18.375" style="1" customWidth="1"/>
    <col min="3625" max="3842" width="10.125" style="1"/>
    <col min="3843" max="3843" width="4.75" style="1" customWidth="1"/>
    <col min="3844" max="3844" width="7.125" style="1" customWidth="1"/>
    <col min="3845" max="3845" width="32" style="1" customWidth="1"/>
    <col min="3846" max="3846" width="7.5" style="1" customWidth="1"/>
    <col min="3847" max="3863" width="5.5" style="1" customWidth="1"/>
    <col min="3864" max="3864" width="12" style="1" customWidth="1"/>
    <col min="3865" max="3865" width="12.25" style="1" customWidth="1"/>
    <col min="3866" max="3866" width="5.5" style="1" customWidth="1"/>
    <col min="3867" max="3867" width="6.25" style="1" customWidth="1"/>
    <col min="3868" max="3868" width="28.25" style="1" customWidth="1"/>
    <col min="3869" max="3869" width="12.375" style="1" customWidth="1"/>
    <col min="3870" max="3870" width="12.5" style="1" customWidth="1"/>
    <col min="3871" max="3871" width="3.5" style="1" bestFit="1" customWidth="1"/>
    <col min="3872" max="3872" width="12.375" style="1" customWidth="1"/>
    <col min="3873" max="3873" width="12.5" style="1" customWidth="1"/>
    <col min="3874" max="3874" width="5.5" style="1" bestFit="1" customWidth="1"/>
    <col min="3875" max="3875" width="3.5" style="1" bestFit="1" customWidth="1"/>
    <col min="3876" max="3876" width="5.5" style="1" bestFit="1" customWidth="1"/>
    <col min="3877" max="3877" width="3.5" style="1" bestFit="1" customWidth="1"/>
    <col min="3878" max="3878" width="5.5" style="1" bestFit="1" customWidth="1"/>
    <col min="3879" max="3879" width="3.5" style="1" bestFit="1" customWidth="1"/>
    <col min="3880" max="3880" width="18.375" style="1" customWidth="1"/>
    <col min="3881" max="4098" width="10.125" style="1"/>
    <col min="4099" max="4099" width="4.75" style="1" customWidth="1"/>
    <col min="4100" max="4100" width="7.125" style="1" customWidth="1"/>
    <col min="4101" max="4101" width="32" style="1" customWidth="1"/>
    <col min="4102" max="4102" width="7.5" style="1" customWidth="1"/>
    <col min="4103" max="4119" width="5.5" style="1" customWidth="1"/>
    <col min="4120" max="4120" width="12" style="1" customWidth="1"/>
    <col min="4121" max="4121" width="12.25" style="1" customWidth="1"/>
    <col min="4122" max="4122" width="5.5" style="1" customWidth="1"/>
    <col min="4123" max="4123" width="6.25" style="1" customWidth="1"/>
    <col min="4124" max="4124" width="28.25" style="1" customWidth="1"/>
    <col min="4125" max="4125" width="12.375" style="1" customWidth="1"/>
    <col min="4126" max="4126" width="12.5" style="1" customWidth="1"/>
    <col min="4127" max="4127" width="3.5" style="1" bestFit="1" customWidth="1"/>
    <col min="4128" max="4128" width="12.375" style="1" customWidth="1"/>
    <col min="4129" max="4129" width="12.5" style="1" customWidth="1"/>
    <col min="4130" max="4130" width="5.5" style="1" bestFit="1" customWidth="1"/>
    <col min="4131" max="4131" width="3.5" style="1" bestFit="1" customWidth="1"/>
    <col min="4132" max="4132" width="5.5" style="1" bestFit="1" customWidth="1"/>
    <col min="4133" max="4133" width="3.5" style="1" bestFit="1" customWidth="1"/>
    <col min="4134" max="4134" width="5.5" style="1" bestFit="1" customWidth="1"/>
    <col min="4135" max="4135" width="3.5" style="1" bestFit="1" customWidth="1"/>
    <col min="4136" max="4136" width="18.375" style="1" customWidth="1"/>
    <col min="4137" max="4354" width="10.125" style="1"/>
    <col min="4355" max="4355" width="4.75" style="1" customWidth="1"/>
    <col min="4356" max="4356" width="7.125" style="1" customWidth="1"/>
    <col min="4357" max="4357" width="32" style="1" customWidth="1"/>
    <col min="4358" max="4358" width="7.5" style="1" customWidth="1"/>
    <col min="4359" max="4375" width="5.5" style="1" customWidth="1"/>
    <col min="4376" max="4376" width="12" style="1" customWidth="1"/>
    <col min="4377" max="4377" width="12.25" style="1" customWidth="1"/>
    <col min="4378" max="4378" width="5.5" style="1" customWidth="1"/>
    <col min="4379" max="4379" width="6.25" style="1" customWidth="1"/>
    <col min="4380" max="4380" width="28.25" style="1" customWidth="1"/>
    <col min="4381" max="4381" width="12.375" style="1" customWidth="1"/>
    <col min="4382" max="4382" width="12.5" style="1" customWidth="1"/>
    <col min="4383" max="4383" width="3.5" style="1" bestFit="1" customWidth="1"/>
    <col min="4384" max="4384" width="12.375" style="1" customWidth="1"/>
    <col min="4385" max="4385" width="12.5" style="1" customWidth="1"/>
    <col min="4386" max="4386" width="5.5" style="1" bestFit="1" customWidth="1"/>
    <col min="4387" max="4387" width="3.5" style="1" bestFit="1" customWidth="1"/>
    <col min="4388" max="4388" width="5.5" style="1" bestFit="1" customWidth="1"/>
    <col min="4389" max="4389" width="3.5" style="1" bestFit="1" customWidth="1"/>
    <col min="4390" max="4390" width="5.5" style="1" bestFit="1" customWidth="1"/>
    <col min="4391" max="4391" width="3.5" style="1" bestFit="1" customWidth="1"/>
    <col min="4392" max="4392" width="18.375" style="1" customWidth="1"/>
    <col min="4393" max="4610" width="10.125" style="1"/>
    <col min="4611" max="4611" width="4.75" style="1" customWidth="1"/>
    <col min="4612" max="4612" width="7.125" style="1" customWidth="1"/>
    <col min="4613" max="4613" width="32" style="1" customWidth="1"/>
    <col min="4614" max="4614" width="7.5" style="1" customWidth="1"/>
    <col min="4615" max="4631" width="5.5" style="1" customWidth="1"/>
    <col min="4632" max="4632" width="12" style="1" customWidth="1"/>
    <col min="4633" max="4633" width="12.25" style="1" customWidth="1"/>
    <col min="4634" max="4634" width="5.5" style="1" customWidth="1"/>
    <col min="4635" max="4635" width="6.25" style="1" customWidth="1"/>
    <col min="4636" max="4636" width="28.25" style="1" customWidth="1"/>
    <col min="4637" max="4637" width="12.375" style="1" customWidth="1"/>
    <col min="4638" max="4638" width="12.5" style="1" customWidth="1"/>
    <col min="4639" max="4639" width="3.5" style="1" bestFit="1" customWidth="1"/>
    <col min="4640" max="4640" width="12.375" style="1" customWidth="1"/>
    <col min="4641" max="4641" width="12.5" style="1" customWidth="1"/>
    <col min="4642" max="4642" width="5.5" style="1" bestFit="1" customWidth="1"/>
    <col min="4643" max="4643" width="3.5" style="1" bestFit="1" customWidth="1"/>
    <col min="4644" max="4644" width="5.5" style="1" bestFit="1" customWidth="1"/>
    <col min="4645" max="4645" width="3.5" style="1" bestFit="1" customWidth="1"/>
    <col min="4646" max="4646" width="5.5" style="1" bestFit="1" customWidth="1"/>
    <col min="4647" max="4647" width="3.5" style="1" bestFit="1" customWidth="1"/>
    <col min="4648" max="4648" width="18.375" style="1" customWidth="1"/>
    <col min="4649" max="4866" width="10.125" style="1"/>
    <col min="4867" max="4867" width="4.75" style="1" customWidth="1"/>
    <col min="4868" max="4868" width="7.125" style="1" customWidth="1"/>
    <col min="4869" max="4869" width="32" style="1" customWidth="1"/>
    <col min="4870" max="4870" width="7.5" style="1" customWidth="1"/>
    <col min="4871" max="4887" width="5.5" style="1" customWidth="1"/>
    <col min="4888" max="4888" width="12" style="1" customWidth="1"/>
    <col min="4889" max="4889" width="12.25" style="1" customWidth="1"/>
    <col min="4890" max="4890" width="5.5" style="1" customWidth="1"/>
    <col min="4891" max="4891" width="6.25" style="1" customWidth="1"/>
    <col min="4892" max="4892" width="28.25" style="1" customWidth="1"/>
    <col min="4893" max="4893" width="12.375" style="1" customWidth="1"/>
    <col min="4894" max="4894" width="12.5" style="1" customWidth="1"/>
    <col min="4895" max="4895" width="3.5" style="1" bestFit="1" customWidth="1"/>
    <col min="4896" max="4896" width="12.375" style="1" customWidth="1"/>
    <col min="4897" max="4897" width="12.5" style="1" customWidth="1"/>
    <col min="4898" max="4898" width="5.5" style="1" bestFit="1" customWidth="1"/>
    <col min="4899" max="4899" width="3.5" style="1" bestFit="1" customWidth="1"/>
    <col min="4900" max="4900" width="5.5" style="1" bestFit="1" customWidth="1"/>
    <col min="4901" max="4901" width="3.5" style="1" bestFit="1" customWidth="1"/>
    <col min="4902" max="4902" width="5.5" style="1" bestFit="1" customWidth="1"/>
    <col min="4903" max="4903" width="3.5" style="1" bestFit="1" customWidth="1"/>
    <col min="4904" max="4904" width="18.375" style="1" customWidth="1"/>
    <col min="4905" max="5122" width="10.125" style="1"/>
    <col min="5123" max="5123" width="4.75" style="1" customWidth="1"/>
    <col min="5124" max="5124" width="7.125" style="1" customWidth="1"/>
    <col min="5125" max="5125" width="32" style="1" customWidth="1"/>
    <col min="5126" max="5126" width="7.5" style="1" customWidth="1"/>
    <col min="5127" max="5143" width="5.5" style="1" customWidth="1"/>
    <col min="5144" max="5144" width="12" style="1" customWidth="1"/>
    <col min="5145" max="5145" width="12.25" style="1" customWidth="1"/>
    <col min="5146" max="5146" width="5.5" style="1" customWidth="1"/>
    <col min="5147" max="5147" width="6.25" style="1" customWidth="1"/>
    <col min="5148" max="5148" width="28.25" style="1" customWidth="1"/>
    <col min="5149" max="5149" width="12.375" style="1" customWidth="1"/>
    <col min="5150" max="5150" width="12.5" style="1" customWidth="1"/>
    <col min="5151" max="5151" width="3.5" style="1" bestFit="1" customWidth="1"/>
    <col min="5152" max="5152" width="12.375" style="1" customWidth="1"/>
    <col min="5153" max="5153" width="12.5" style="1" customWidth="1"/>
    <col min="5154" max="5154" width="5.5" style="1" bestFit="1" customWidth="1"/>
    <col min="5155" max="5155" width="3.5" style="1" bestFit="1" customWidth="1"/>
    <col min="5156" max="5156" width="5.5" style="1" bestFit="1" customWidth="1"/>
    <col min="5157" max="5157" width="3.5" style="1" bestFit="1" customWidth="1"/>
    <col min="5158" max="5158" width="5.5" style="1" bestFit="1" customWidth="1"/>
    <col min="5159" max="5159" width="3.5" style="1" bestFit="1" customWidth="1"/>
    <col min="5160" max="5160" width="18.375" style="1" customWidth="1"/>
    <col min="5161" max="5378" width="10.125" style="1"/>
    <col min="5379" max="5379" width="4.75" style="1" customWidth="1"/>
    <col min="5380" max="5380" width="7.125" style="1" customWidth="1"/>
    <col min="5381" max="5381" width="32" style="1" customWidth="1"/>
    <col min="5382" max="5382" width="7.5" style="1" customWidth="1"/>
    <col min="5383" max="5399" width="5.5" style="1" customWidth="1"/>
    <col min="5400" max="5400" width="12" style="1" customWidth="1"/>
    <col min="5401" max="5401" width="12.25" style="1" customWidth="1"/>
    <col min="5402" max="5402" width="5.5" style="1" customWidth="1"/>
    <col min="5403" max="5403" width="6.25" style="1" customWidth="1"/>
    <col min="5404" max="5404" width="28.25" style="1" customWidth="1"/>
    <col min="5405" max="5405" width="12.375" style="1" customWidth="1"/>
    <col min="5406" max="5406" width="12.5" style="1" customWidth="1"/>
    <col min="5407" max="5407" width="3.5" style="1" bestFit="1" customWidth="1"/>
    <col min="5408" max="5408" width="12.375" style="1" customWidth="1"/>
    <col min="5409" max="5409" width="12.5" style="1" customWidth="1"/>
    <col min="5410" max="5410" width="5.5" style="1" bestFit="1" customWidth="1"/>
    <col min="5411" max="5411" width="3.5" style="1" bestFit="1" customWidth="1"/>
    <col min="5412" max="5412" width="5.5" style="1" bestFit="1" customWidth="1"/>
    <col min="5413" max="5413" width="3.5" style="1" bestFit="1" customWidth="1"/>
    <col min="5414" max="5414" width="5.5" style="1" bestFit="1" customWidth="1"/>
    <col min="5415" max="5415" width="3.5" style="1" bestFit="1" customWidth="1"/>
    <col min="5416" max="5416" width="18.375" style="1" customWidth="1"/>
    <col min="5417" max="5634" width="10.125" style="1"/>
    <col min="5635" max="5635" width="4.75" style="1" customWidth="1"/>
    <col min="5636" max="5636" width="7.125" style="1" customWidth="1"/>
    <col min="5637" max="5637" width="32" style="1" customWidth="1"/>
    <col min="5638" max="5638" width="7.5" style="1" customWidth="1"/>
    <col min="5639" max="5655" width="5.5" style="1" customWidth="1"/>
    <col min="5656" max="5656" width="12" style="1" customWidth="1"/>
    <col min="5657" max="5657" width="12.25" style="1" customWidth="1"/>
    <col min="5658" max="5658" width="5.5" style="1" customWidth="1"/>
    <col min="5659" max="5659" width="6.25" style="1" customWidth="1"/>
    <col min="5660" max="5660" width="28.25" style="1" customWidth="1"/>
    <col min="5661" max="5661" width="12.375" style="1" customWidth="1"/>
    <col min="5662" max="5662" width="12.5" style="1" customWidth="1"/>
    <col min="5663" max="5663" width="3.5" style="1" bestFit="1" customWidth="1"/>
    <col min="5664" max="5664" width="12.375" style="1" customWidth="1"/>
    <col min="5665" max="5665" width="12.5" style="1" customWidth="1"/>
    <col min="5666" max="5666" width="5.5" style="1" bestFit="1" customWidth="1"/>
    <col min="5667" max="5667" width="3.5" style="1" bestFit="1" customWidth="1"/>
    <col min="5668" max="5668" width="5.5" style="1" bestFit="1" customWidth="1"/>
    <col min="5669" max="5669" width="3.5" style="1" bestFit="1" customWidth="1"/>
    <col min="5670" max="5670" width="5.5" style="1" bestFit="1" customWidth="1"/>
    <col min="5671" max="5671" width="3.5" style="1" bestFit="1" customWidth="1"/>
    <col min="5672" max="5672" width="18.375" style="1" customWidth="1"/>
    <col min="5673" max="5890" width="10.125" style="1"/>
    <col min="5891" max="5891" width="4.75" style="1" customWidth="1"/>
    <col min="5892" max="5892" width="7.125" style="1" customWidth="1"/>
    <col min="5893" max="5893" width="32" style="1" customWidth="1"/>
    <col min="5894" max="5894" width="7.5" style="1" customWidth="1"/>
    <col min="5895" max="5911" width="5.5" style="1" customWidth="1"/>
    <col min="5912" max="5912" width="12" style="1" customWidth="1"/>
    <col min="5913" max="5913" width="12.25" style="1" customWidth="1"/>
    <col min="5914" max="5914" width="5.5" style="1" customWidth="1"/>
    <col min="5915" max="5915" width="6.25" style="1" customWidth="1"/>
    <col min="5916" max="5916" width="28.25" style="1" customWidth="1"/>
    <col min="5917" max="5917" width="12.375" style="1" customWidth="1"/>
    <col min="5918" max="5918" width="12.5" style="1" customWidth="1"/>
    <col min="5919" max="5919" width="3.5" style="1" bestFit="1" customWidth="1"/>
    <col min="5920" max="5920" width="12.375" style="1" customWidth="1"/>
    <col min="5921" max="5921" width="12.5" style="1" customWidth="1"/>
    <col min="5922" max="5922" width="5.5" style="1" bestFit="1" customWidth="1"/>
    <col min="5923" max="5923" width="3.5" style="1" bestFit="1" customWidth="1"/>
    <col min="5924" max="5924" width="5.5" style="1" bestFit="1" customWidth="1"/>
    <col min="5925" max="5925" width="3.5" style="1" bestFit="1" customWidth="1"/>
    <col min="5926" max="5926" width="5.5" style="1" bestFit="1" customWidth="1"/>
    <col min="5927" max="5927" width="3.5" style="1" bestFit="1" customWidth="1"/>
    <col min="5928" max="5928" width="18.375" style="1" customWidth="1"/>
    <col min="5929" max="6146" width="10.125" style="1"/>
    <col min="6147" max="6147" width="4.75" style="1" customWidth="1"/>
    <col min="6148" max="6148" width="7.125" style="1" customWidth="1"/>
    <col min="6149" max="6149" width="32" style="1" customWidth="1"/>
    <col min="6150" max="6150" width="7.5" style="1" customWidth="1"/>
    <col min="6151" max="6167" width="5.5" style="1" customWidth="1"/>
    <col min="6168" max="6168" width="12" style="1" customWidth="1"/>
    <col min="6169" max="6169" width="12.25" style="1" customWidth="1"/>
    <col min="6170" max="6170" width="5.5" style="1" customWidth="1"/>
    <col min="6171" max="6171" width="6.25" style="1" customWidth="1"/>
    <col min="6172" max="6172" width="28.25" style="1" customWidth="1"/>
    <col min="6173" max="6173" width="12.375" style="1" customWidth="1"/>
    <col min="6174" max="6174" width="12.5" style="1" customWidth="1"/>
    <col min="6175" max="6175" width="3.5" style="1" bestFit="1" customWidth="1"/>
    <col min="6176" max="6176" width="12.375" style="1" customWidth="1"/>
    <col min="6177" max="6177" width="12.5" style="1" customWidth="1"/>
    <col min="6178" max="6178" width="5.5" style="1" bestFit="1" customWidth="1"/>
    <col min="6179" max="6179" width="3.5" style="1" bestFit="1" customWidth="1"/>
    <col min="6180" max="6180" width="5.5" style="1" bestFit="1" customWidth="1"/>
    <col min="6181" max="6181" width="3.5" style="1" bestFit="1" customWidth="1"/>
    <col min="6182" max="6182" width="5.5" style="1" bestFit="1" customWidth="1"/>
    <col min="6183" max="6183" width="3.5" style="1" bestFit="1" customWidth="1"/>
    <col min="6184" max="6184" width="18.375" style="1" customWidth="1"/>
    <col min="6185" max="6402" width="10.125" style="1"/>
    <col min="6403" max="6403" width="4.75" style="1" customWidth="1"/>
    <col min="6404" max="6404" width="7.125" style="1" customWidth="1"/>
    <col min="6405" max="6405" width="32" style="1" customWidth="1"/>
    <col min="6406" max="6406" width="7.5" style="1" customWidth="1"/>
    <col min="6407" max="6423" width="5.5" style="1" customWidth="1"/>
    <col min="6424" max="6424" width="12" style="1" customWidth="1"/>
    <col min="6425" max="6425" width="12.25" style="1" customWidth="1"/>
    <col min="6426" max="6426" width="5.5" style="1" customWidth="1"/>
    <col min="6427" max="6427" width="6.25" style="1" customWidth="1"/>
    <col min="6428" max="6428" width="28.25" style="1" customWidth="1"/>
    <col min="6429" max="6429" width="12.375" style="1" customWidth="1"/>
    <col min="6430" max="6430" width="12.5" style="1" customWidth="1"/>
    <col min="6431" max="6431" width="3.5" style="1" bestFit="1" customWidth="1"/>
    <col min="6432" max="6432" width="12.375" style="1" customWidth="1"/>
    <col min="6433" max="6433" width="12.5" style="1" customWidth="1"/>
    <col min="6434" max="6434" width="5.5" style="1" bestFit="1" customWidth="1"/>
    <col min="6435" max="6435" width="3.5" style="1" bestFit="1" customWidth="1"/>
    <col min="6436" max="6436" width="5.5" style="1" bestFit="1" customWidth="1"/>
    <col min="6437" max="6437" width="3.5" style="1" bestFit="1" customWidth="1"/>
    <col min="6438" max="6438" width="5.5" style="1" bestFit="1" customWidth="1"/>
    <col min="6439" max="6439" width="3.5" style="1" bestFit="1" customWidth="1"/>
    <col min="6440" max="6440" width="18.375" style="1" customWidth="1"/>
    <col min="6441" max="6658" width="10.125" style="1"/>
    <col min="6659" max="6659" width="4.75" style="1" customWidth="1"/>
    <col min="6660" max="6660" width="7.125" style="1" customWidth="1"/>
    <col min="6661" max="6661" width="32" style="1" customWidth="1"/>
    <col min="6662" max="6662" width="7.5" style="1" customWidth="1"/>
    <col min="6663" max="6679" width="5.5" style="1" customWidth="1"/>
    <col min="6680" max="6680" width="12" style="1" customWidth="1"/>
    <col min="6681" max="6681" width="12.25" style="1" customWidth="1"/>
    <col min="6682" max="6682" width="5.5" style="1" customWidth="1"/>
    <col min="6683" max="6683" width="6.25" style="1" customWidth="1"/>
    <col min="6684" max="6684" width="28.25" style="1" customWidth="1"/>
    <col min="6685" max="6685" width="12.375" style="1" customWidth="1"/>
    <col min="6686" max="6686" width="12.5" style="1" customWidth="1"/>
    <col min="6687" max="6687" width="3.5" style="1" bestFit="1" customWidth="1"/>
    <col min="6688" max="6688" width="12.375" style="1" customWidth="1"/>
    <col min="6689" max="6689" width="12.5" style="1" customWidth="1"/>
    <col min="6690" max="6690" width="5.5" style="1" bestFit="1" customWidth="1"/>
    <col min="6691" max="6691" width="3.5" style="1" bestFit="1" customWidth="1"/>
    <col min="6692" max="6692" width="5.5" style="1" bestFit="1" customWidth="1"/>
    <col min="6693" max="6693" width="3.5" style="1" bestFit="1" customWidth="1"/>
    <col min="6694" max="6694" width="5.5" style="1" bestFit="1" customWidth="1"/>
    <col min="6695" max="6695" width="3.5" style="1" bestFit="1" customWidth="1"/>
    <col min="6696" max="6696" width="18.375" style="1" customWidth="1"/>
    <col min="6697" max="6914" width="10.125" style="1"/>
    <col min="6915" max="6915" width="4.75" style="1" customWidth="1"/>
    <col min="6916" max="6916" width="7.125" style="1" customWidth="1"/>
    <col min="6917" max="6917" width="32" style="1" customWidth="1"/>
    <col min="6918" max="6918" width="7.5" style="1" customWidth="1"/>
    <col min="6919" max="6935" width="5.5" style="1" customWidth="1"/>
    <col min="6936" max="6936" width="12" style="1" customWidth="1"/>
    <col min="6937" max="6937" width="12.25" style="1" customWidth="1"/>
    <col min="6938" max="6938" width="5.5" style="1" customWidth="1"/>
    <col min="6939" max="6939" width="6.25" style="1" customWidth="1"/>
    <col min="6940" max="6940" width="28.25" style="1" customWidth="1"/>
    <col min="6941" max="6941" width="12.375" style="1" customWidth="1"/>
    <col min="6942" max="6942" width="12.5" style="1" customWidth="1"/>
    <col min="6943" max="6943" width="3.5" style="1" bestFit="1" customWidth="1"/>
    <col min="6944" max="6944" width="12.375" style="1" customWidth="1"/>
    <col min="6945" max="6945" width="12.5" style="1" customWidth="1"/>
    <col min="6946" max="6946" width="5.5" style="1" bestFit="1" customWidth="1"/>
    <col min="6947" max="6947" width="3.5" style="1" bestFit="1" customWidth="1"/>
    <col min="6948" max="6948" width="5.5" style="1" bestFit="1" customWidth="1"/>
    <col min="6949" max="6949" width="3.5" style="1" bestFit="1" customWidth="1"/>
    <col min="6950" max="6950" width="5.5" style="1" bestFit="1" customWidth="1"/>
    <col min="6951" max="6951" width="3.5" style="1" bestFit="1" customWidth="1"/>
    <col min="6952" max="6952" width="18.375" style="1" customWidth="1"/>
    <col min="6953" max="7170" width="10.125" style="1"/>
    <col min="7171" max="7171" width="4.75" style="1" customWidth="1"/>
    <col min="7172" max="7172" width="7.125" style="1" customWidth="1"/>
    <col min="7173" max="7173" width="32" style="1" customWidth="1"/>
    <col min="7174" max="7174" width="7.5" style="1" customWidth="1"/>
    <col min="7175" max="7191" width="5.5" style="1" customWidth="1"/>
    <col min="7192" max="7192" width="12" style="1" customWidth="1"/>
    <col min="7193" max="7193" width="12.25" style="1" customWidth="1"/>
    <col min="7194" max="7194" width="5.5" style="1" customWidth="1"/>
    <col min="7195" max="7195" width="6.25" style="1" customWidth="1"/>
    <col min="7196" max="7196" width="28.25" style="1" customWidth="1"/>
    <col min="7197" max="7197" width="12.375" style="1" customWidth="1"/>
    <col min="7198" max="7198" width="12.5" style="1" customWidth="1"/>
    <col min="7199" max="7199" width="3.5" style="1" bestFit="1" customWidth="1"/>
    <col min="7200" max="7200" width="12.375" style="1" customWidth="1"/>
    <col min="7201" max="7201" width="12.5" style="1" customWidth="1"/>
    <col min="7202" max="7202" width="5.5" style="1" bestFit="1" customWidth="1"/>
    <col min="7203" max="7203" width="3.5" style="1" bestFit="1" customWidth="1"/>
    <col min="7204" max="7204" width="5.5" style="1" bestFit="1" customWidth="1"/>
    <col min="7205" max="7205" width="3.5" style="1" bestFit="1" customWidth="1"/>
    <col min="7206" max="7206" width="5.5" style="1" bestFit="1" customWidth="1"/>
    <col min="7207" max="7207" width="3.5" style="1" bestFit="1" customWidth="1"/>
    <col min="7208" max="7208" width="18.375" style="1" customWidth="1"/>
    <col min="7209" max="7426" width="10.125" style="1"/>
    <col min="7427" max="7427" width="4.75" style="1" customWidth="1"/>
    <col min="7428" max="7428" width="7.125" style="1" customWidth="1"/>
    <col min="7429" max="7429" width="32" style="1" customWidth="1"/>
    <col min="7430" max="7430" width="7.5" style="1" customWidth="1"/>
    <col min="7431" max="7447" width="5.5" style="1" customWidth="1"/>
    <col min="7448" max="7448" width="12" style="1" customWidth="1"/>
    <col min="7449" max="7449" width="12.25" style="1" customWidth="1"/>
    <col min="7450" max="7450" width="5.5" style="1" customWidth="1"/>
    <col min="7451" max="7451" width="6.25" style="1" customWidth="1"/>
    <col min="7452" max="7452" width="28.25" style="1" customWidth="1"/>
    <col min="7453" max="7453" width="12.375" style="1" customWidth="1"/>
    <col min="7454" max="7454" width="12.5" style="1" customWidth="1"/>
    <col min="7455" max="7455" width="3.5" style="1" bestFit="1" customWidth="1"/>
    <col min="7456" max="7456" width="12.375" style="1" customWidth="1"/>
    <col min="7457" max="7457" width="12.5" style="1" customWidth="1"/>
    <col min="7458" max="7458" width="5.5" style="1" bestFit="1" customWidth="1"/>
    <col min="7459" max="7459" width="3.5" style="1" bestFit="1" customWidth="1"/>
    <col min="7460" max="7460" width="5.5" style="1" bestFit="1" customWidth="1"/>
    <col min="7461" max="7461" width="3.5" style="1" bestFit="1" customWidth="1"/>
    <col min="7462" max="7462" width="5.5" style="1" bestFit="1" customWidth="1"/>
    <col min="7463" max="7463" width="3.5" style="1" bestFit="1" customWidth="1"/>
    <col min="7464" max="7464" width="18.375" style="1" customWidth="1"/>
    <col min="7465" max="7682" width="10.125" style="1"/>
    <col min="7683" max="7683" width="4.75" style="1" customWidth="1"/>
    <col min="7684" max="7684" width="7.125" style="1" customWidth="1"/>
    <col min="7685" max="7685" width="32" style="1" customWidth="1"/>
    <col min="7686" max="7686" width="7.5" style="1" customWidth="1"/>
    <col min="7687" max="7703" width="5.5" style="1" customWidth="1"/>
    <col min="7704" max="7704" width="12" style="1" customWidth="1"/>
    <col min="7705" max="7705" width="12.25" style="1" customWidth="1"/>
    <col min="7706" max="7706" width="5.5" style="1" customWidth="1"/>
    <col min="7707" max="7707" width="6.25" style="1" customWidth="1"/>
    <col min="7708" max="7708" width="28.25" style="1" customWidth="1"/>
    <col min="7709" max="7709" width="12.375" style="1" customWidth="1"/>
    <col min="7710" max="7710" width="12.5" style="1" customWidth="1"/>
    <col min="7711" max="7711" width="3.5" style="1" bestFit="1" customWidth="1"/>
    <col min="7712" max="7712" width="12.375" style="1" customWidth="1"/>
    <col min="7713" max="7713" width="12.5" style="1" customWidth="1"/>
    <col min="7714" max="7714" width="5.5" style="1" bestFit="1" customWidth="1"/>
    <col min="7715" max="7715" width="3.5" style="1" bestFit="1" customWidth="1"/>
    <col min="7716" max="7716" width="5.5" style="1" bestFit="1" customWidth="1"/>
    <col min="7717" max="7717" width="3.5" style="1" bestFit="1" customWidth="1"/>
    <col min="7718" max="7718" width="5.5" style="1" bestFit="1" customWidth="1"/>
    <col min="7719" max="7719" width="3.5" style="1" bestFit="1" customWidth="1"/>
    <col min="7720" max="7720" width="18.375" style="1" customWidth="1"/>
    <col min="7721" max="7938" width="10.125" style="1"/>
    <col min="7939" max="7939" width="4.75" style="1" customWidth="1"/>
    <col min="7940" max="7940" width="7.125" style="1" customWidth="1"/>
    <col min="7941" max="7941" width="32" style="1" customWidth="1"/>
    <col min="7942" max="7942" width="7.5" style="1" customWidth="1"/>
    <col min="7943" max="7959" width="5.5" style="1" customWidth="1"/>
    <col min="7960" max="7960" width="12" style="1" customWidth="1"/>
    <col min="7961" max="7961" width="12.25" style="1" customWidth="1"/>
    <col min="7962" max="7962" width="5.5" style="1" customWidth="1"/>
    <col min="7963" max="7963" width="6.25" style="1" customWidth="1"/>
    <col min="7964" max="7964" width="28.25" style="1" customWidth="1"/>
    <col min="7965" max="7965" width="12.375" style="1" customWidth="1"/>
    <col min="7966" max="7966" width="12.5" style="1" customWidth="1"/>
    <col min="7967" max="7967" width="3.5" style="1" bestFit="1" customWidth="1"/>
    <col min="7968" max="7968" width="12.375" style="1" customWidth="1"/>
    <col min="7969" max="7969" width="12.5" style="1" customWidth="1"/>
    <col min="7970" max="7970" width="5.5" style="1" bestFit="1" customWidth="1"/>
    <col min="7971" max="7971" width="3.5" style="1" bestFit="1" customWidth="1"/>
    <col min="7972" max="7972" width="5.5" style="1" bestFit="1" customWidth="1"/>
    <col min="7973" max="7973" width="3.5" style="1" bestFit="1" customWidth="1"/>
    <col min="7974" max="7974" width="5.5" style="1" bestFit="1" customWidth="1"/>
    <col min="7975" max="7975" width="3.5" style="1" bestFit="1" customWidth="1"/>
    <col min="7976" max="7976" width="18.375" style="1" customWidth="1"/>
    <col min="7977" max="8194" width="10.125" style="1"/>
    <col min="8195" max="8195" width="4.75" style="1" customWidth="1"/>
    <col min="8196" max="8196" width="7.125" style="1" customWidth="1"/>
    <col min="8197" max="8197" width="32" style="1" customWidth="1"/>
    <col min="8198" max="8198" width="7.5" style="1" customWidth="1"/>
    <col min="8199" max="8215" width="5.5" style="1" customWidth="1"/>
    <col min="8216" max="8216" width="12" style="1" customWidth="1"/>
    <col min="8217" max="8217" width="12.25" style="1" customWidth="1"/>
    <col min="8218" max="8218" width="5.5" style="1" customWidth="1"/>
    <col min="8219" max="8219" width="6.25" style="1" customWidth="1"/>
    <col min="8220" max="8220" width="28.25" style="1" customWidth="1"/>
    <col min="8221" max="8221" width="12.375" style="1" customWidth="1"/>
    <col min="8222" max="8222" width="12.5" style="1" customWidth="1"/>
    <col min="8223" max="8223" width="3.5" style="1" bestFit="1" customWidth="1"/>
    <col min="8224" max="8224" width="12.375" style="1" customWidth="1"/>
    <col min="8225" max="8225" width="12.5" style="1" customWidth="1"/>
    <col min="8226" max="8226" width="5.5" style="1" bestFit="1" customWidth="1"/>
    <col min="8227" max="8227" width="3.5" style="1" bestFit="1" customWidth="1"/>
    <col min="8228" max="8228" width="5.5" style="1" bestFit="1" customWidth="1"/>
    <col min="8229" max="8229" width="3.5" style="1" bestFit="1" customWidth="1"/>
    <col min="8230" max="8230" width="5.5" style="1" bestFit="1" customWidth="1"/>
    <col min="8231" max="8231" width="3.5" style="1" bestFit="1" customWidth="1"/>
    <col min="8232" max="8232" width="18.375" style="1" customWidth="1"/>
    <col min="8233" max="8450" width="10.125" style="1"/>
    <col min="8451" max="8451" width="4.75" style="1" customWidth="1"/>
    <col min="8452" max="8452" width="7.125" style="1" customWidth="1"/>
    <col min="8453" max="8453" width="32" style="1" customWidth="1"/>
    <col min="8454" max="8454" width="7.5" style="1" customWidth="1"/>
    <col min="8455" max="8471" width="5.5" style="1" customWidth="1"/>
    <col min="8472" max="8472" width="12" style="1" customWidth="1"/>
    <col min="8473" max="8473" width="12.25" style="1" customWidth="1"/>
    <col min="8474" max="8474" width="5.5" style="1" customWidth="1"/>
    <col min="8475" max="8475" width="6.25" style="1" customWidth="1"/>
    <col min="8476" max="8476" width="28.25" style="1" customWidth="1"/>
    <col min="8477" max="8477" width="12.375" style="1" customWidth="1"/>
    <col min="8478" max="8478" width="12.5" style="1" customWidth="1"/>
    <col min="8479" max="8479" width="3.5" style="1" bestFit="1" customWidth="1"/>
    <col min="8480" max="8480" width="12.375" style="1" customWidth="1"/>
    <col min="8481" max="8481" width="12.5" style="1" customWidth="1"/>
    <col min="8482" max="8482" width="5.5" style="1" bestFit="1" customWidth="1"/>
    <col min="8483" max="8483" width="3.5" style="1" bestFit="1" customWidth="1"/>
    <col min="8484" max="8484" width="5.5" style="1" bestFit="1" customWidth="1"/>
    <col min="8485" max="8485" width="3.5" style="1" bestFit="1" customWidth="1"/>
    <col min="8486" max="8486" width="5.5" style="1" bestFit="1" customWidth="1"/>
    <col min="8487" max="8487" width="3.5" style="1" bestFit="1" customWidth="1"/>
    <col min="8488" max="8488" width="18.375" style="1" customWidth="1"/>
    <col min="8489" max="8706" width="10.125" style="1"/>
    <col min="8707" max="8707" width="4.75" style="1" customWidth="1"/>
    <col min="8708" max="8708" width="7.125" style="1" customWidth="1"/>
    <col min="8709" max="8709" width="32" style="1" customWidth="1"/>
    <col min="8710" max="8710" width="7.5" style="1" customWidth="1"/>
    <col min="8711" max="8727" width="5.5" style="1" customWidth="1"/>
    <col min="8728" max="8728" width="12" style="1" customWidth="1"/>
    <col min="8729" max="8729" width="12.25" style="1" customWidth="1"/>
    <col min="8730" max="8730" width="5.5" style="1" customWidth="1"/>
    <col min="8731" max="8731" width="6.25" style="1" customWidth="1"/>
    <col min="8732" max="8732" width="28.25" style="1" customWidth="1"/>
    <col min="8733" max="8733" width="12.375" style="1" customWidth="1"/>
    <col min="8734" max="8734" width="12.5" style="1" customWidth="1"/>
    <col min="8735" max="8735" width="3.5" style="1" bestFit="1" customWidth="1"/>
    <col min="8736" max="8736" width="12.375" style="1" customWidth="1"/>
    <col min="8737" max="8737" width="12.5" style="1" customWidth="1"/>
    <col min="8738" max="8738" width="5.5" style="1" bestFit="1" customWidth="1"/>
    <col min="8739" max="8739" width="3.5" style="1" bestFit="1" customWidth="1"/>
    <col min="8740" max="8740" width="5.5" style="1" bestFit="1" customWidth="1"/>
    <col min="8741" max="8741" width="3.5" style="1" bestFit="1" customWidth="1"/>
    <col min="8742" max="8742" width="5.5" style="1" bestFit="1" customWidth="1"/>
    <col min="8743" max="8743" width="3.5" style="1" bestFit="1" customWidth="1"/>
    <col min="8744" max="8744" width="18.375" style="1" customWidth="1"/>
    <col min="8745" max="8962" width="10.125" style="1"/>
    <col min="8963" max="8963" width="4.75" style="1" customWidth="1"/>
    <col min="8964" max="8964" width="7.125" style="1" customWidth="1"/>
    <col min="8965" max="8965" width="32" style="1" customWidth="1"/>
    <col min="8966" max="8966" width="7.5" style="1" customWidth="1"/>
    <col min="8967" max="8983" width="5.5" style="1" customWidth="1"/>
    <col min="8984" max="8984" width="12" style="1" customWidth="1"/>
    <col min="8985" max="8985" width="12.25" style="1" customWidth="1"/>
    <col min="8986" max="8986" width="5.5" style="1" customWidth="1"/>
    <col min="8987" max="8987" width="6.25" style="1" customWidth="1"/>
    <col min="8988" max="8988" width="28.25" style="1" customWidth="1"/>
    <col min="8989" max="8989" width="12.375" style="1" customWidth="1"/>
    <col min="8990" max="8990" width="12.5" style="1" customWidth="1"/>
    <col min="8991" max="8991" width="3.5" style="1" bestFit="1" customWidth="1"/>
    <col min="8992" max="8992" width="12.375" style="1" customWidth="1"/>
    <col min="8993" max="8993" width="12.5" style="1" customWidth="1"/>
    <col min="8994" max="8994" width="5.5" style="1" bestFit="1" customWidth="1"/>
    <col min="8995" max="8995" width="3.5" style="1" bestFit="1" customWidth="1"/>
    <col min="8996" max="8996" width="5.5" style="1" bestFit="1" customWidth="1"/>
    <col min="8997" max="8997" width="3.5" style="1" bestFit="1" customWidth="1"/>
    <col min="8998" max="8998" width="5.5" style="1" bestFit="1" customWidth="1"/>
    <col min="8999" max="8999" width="3.5" style="1" bestFit="1" customWidth="1"/>
    <col min="9000" max="9000" width="18.375" style="1" customWidth="1"/>
    <col min="9001" max="9218" width="10.125" style="1"/>
    <col min="9219" max="9219" width="4.75" style="1" customWidth="1"/>
    <col min="9220" max="9220" width="7.125" style="1" customWidth="1"/>
    <col min="9221" max="9221" width="32" style="1" customWidth="1"/>
    <col min="9222" max="9222" width="7.5" style="1" customWidth="1"/>
    <col min="9223" max="9239" width="5.5" style="1" customWidth="1"/>
    <col min="9240" max="9240" width="12" style="1" customWidth="1"/>
    <col min="9241" max="9241" width="12.25" style="1" customWidth="1"/>
    <col min="9242" max="9242" width="5.5" style="1" customWidth="1"/>
    <col min="9243" max="9243" width="6.25" style="1" customWidth="1"/>
    <col min="9244" max="9244" width="28.25" style="1" customWidth="1"/>
    <col min="9245" max="9245" width="12.375" style="1" customWidth="1"/>
    <col min="9246" max="9246" width="12.5" style="1" customWidth="1"/>
    <col min="9247" max="9247" width="3.5" style="1" bestFit="1" customWidth="1"/>
    <col min="9248" max="9248" width="12.375" style="1" customWidth="1"/>
    <col min="9249" max="9249" width="12.5" style="1" customWidth="1"/>
    <col min="9250" max="9250" width="5.5" style="1" bestFit="1" customWidth="1"/>
    <col min="9251" max="9251" width="3.5" style="1" bestFit="1" customWidth="1"/>
    <col min="9252" max="9252" width="5.5" style="1" bestFit="1" customWidth="1"/>
    <col min="9253" max="9253" width="3.5" style="1" bestFit="1" customWidth="1"/>
    <col min="9254" max="9254" width="5.5" style="1" bestFit="1" customWidth="1"/>
    <col min="9255" max="9255" width="3.5" style="1" bestFit="1" customWidth="1"/>
    <col min="9256" max="9256" width="18.375" style="1" customWidth="1"/>
    <col min="9257" max="9474" width="10.125" style="1"/>
    <col min="9475" max="9475" width="4.75" style="1" customWidth="1"/>
    <col min="9476" max="9476" width="7.125" style="1" customWidth="1"/>
    <col min="9477" max="9477" width="32" style="1" customWidth="1"/>
    <col min="9478" max="9478" width="7.5" style="1" customWidth="1"/>
    <col min="9479" max="9495" width="5.5" style="1" customWidth="1"/>
    <col min="9496" max="9496" width="12" style="1" customWidth="1"/>
    <col min="9497" max="9497" width="12.25" style="1" customWidth="1"/>
    <col min="9498" max="9498" width="5.5" style="1" customWidth="1"/>
    <col min="9499" max="9499" width="6.25" style="1" customWidth="1"/>
    <col min="9500" max="9500" width="28.25" style="1" customWidth="1"/>
    <col min="9501" max="9501" width="12.375" style="1" customWidth="1"/>
    <col min="9502" max="9502" width="12.5" style="1" customWidth="1"/>
    <col min="9503" max="9503" width="3.5" style="1" bestFit="1" customWidth="1"/>
    <col min="9504" max="9504" width="12.375" style="1" customWidth="1"/>
    <col min="9505" max="9505" width="12.5" style="1" customWidth="1"/>
    <col min="9506" max="9506" width="5.5" style="1" bestFit="1" customWidth="1"/>
    <col min="9507" max="9507" width="3.5" style="1" bestFit="1" customWidth="1"/>
    <col min="9508" max="9508" width="5.5" style="1" bestFit="1" customWidth="1"/>
    <col min="9509" max="9509" width="3.5" style="1" bestFit="1" customWidth="1"/>
    <col min="9510" max="9510" width="5.5" style="1" bestFit="1" customWidth="1"/>
    <col min="9511" max="9511" width="3.5" style="1" bestFit="1" customWidth="1"/>
    <col min="9512" max="9512" width="18.375" style="1" customWidth="1"/>
    <col min="9513" max="9730" width="10.125" style="1"/>
    <col min="9731" max="9731" width="4.75" style="1" customWidth="1"/>
    <col min="9732" max="9732" width="7.125" style="1" customWidth="1"/>
    <col min="9733" max="9733" width="32" style="1" customWidth="1"/>
    <col min="9734" max="9734" width="7.5" style="1" customWidth="1"/>
    <col min="9735" max="9751" width="5.5" style="1" customWidth="1"/>
    <col min="9752" max="9752" width="12" style="1" customWidth="1"/>
    <col min="9753" max="9753" width="12.25" style="1" customWidth="1"/>
    <col min="9754" max="9754" width="5.5" style="1" customWidth="1"/>
    <col min="9755" max="9755" width="6.25" style="1" customWidth="1"/>
    <col min="9756" max="9756" width="28.25" style="1" customWidth="1"/>
    <col min="9757" max="9757" width="12.375" style="1" customWidth="1"/>
    <col min="9758" max="9758" width="12.5" style="1" customWidth="1"/>
    <col min="9759" max="9759" width="3.5" style="1" bestFit="1" customWidth="1"/>
    <col min="9760" max="9760" width="12.375" style="1" customWidth="1"/>
    <col min="9761" max="9761" width="12.5" style="1" customWidth="1"/>
    <col min="9762" max="9762" width="5.5" style="1" bestFit="1" customWidth="1"/>
    <col min="9763" max="9763" width="3.5" style="1" bestFit="1" customWidth="1"/>
    <col min="9764" max="9764" width="5.5" style="1" bestFit="1" customWidth="1"/>
    <col min="9765" max="9765" width="3.5" style="1" bestFit="1" customWidth="1"/>
    <col min="9766" max="9766" width="5.5" style="1" bestFit="1" customWidth="1"/>
    <col min="9767" max="9767" width="3.5" style="1" bestFit="1" customWidth="1"/>
    <col min="9768" max="9768" width="18.375" style="1" customWidth="1"/>
    <col min="9769" max="9986" width="10.125" style="1"/>
    <col min="9987" max="9987" width="4.75" style="1" customWidth="1"/>
    <col min="9988" max="9988" width="7.125" style="1" customWidth="1"/>
    <col min="9989" max="9989" width="32" style="1" customWidth="1"/>
    <col min="9990" max="9990" width="7.5" style="1" customWidth="1"/>
    <col min="9991" max="10007" width="5.5" style="1" customWidth="1"/>
    <col min="10008" max="10008" width="12" style="1" customWidth="1"/>
    <col min="10009" max="10009" width="12.25" style="1" customWidth="1"/>
    <col min="10010" max="10010" width="5.5" style="1" customWidth="1"/>
    <col min="10011" max="10011" width="6.25" style="1" customWidth="1"/>
    <col min="10012" max="10012" width="28.25" style="1" customWidth="1"/>
    <col min="10013" max="10013" width="12.375" style="1" customWidth="1"/>
    <col min="10014" max="10014" width="12.5" style="1" customWidth="1"/>
    <col min="10015" max="10015" width="3.5" style="1" bestFit="1" customWidth="1"/>
    <col min="10016" max="10016" width="12.375" style="1" customWidth="1"/>
    <col min="10017" max="10017" width="12.5" style="1" customWidth="1"/>
    <col min="10018" max="10018" width="5.5" style="1" bestFit="1" customWidth="1"/>
    <col min="10019" max="10019" width="3.5" style="1" bestFit="1" customWidth="1"/>
    <col min="10020" max="10020" width="5.5" style="1" bestFit="1" customWidth="1"/>
    <col min="10021" max="10021" width="3.5" style="1" bestFit="1" customWidth="1"/>
    <col min="10022" max="10022" width="5.5" style="1" bestFit="1" customWidth="1"/>
    <col min="10023" max="10023" width="3.5" style="1" bestFit="1" customWidth="1"/>
    <col min="10024" max="10024" width="18.375" style="1" customWidth="1"/>
    <col min="10025" max="10242" width="10.125" style="1"/>
    <col min="10243" max="10243" width="4.75" style="1" customWidth="1"/>
    <col min="10244" max="10244" width="7.125" style="1" customWidth="1"/>
    <col min="10245" max="10245" width="32" style="1" customWidth="1"/>
    <col min="10246" max="10246" width="7.5" style="1" customWidth="1"/>
    <col min="10247" max="10263" width="5.5" style="1" customWidth="1"/>
    <col min="10264" max="10264" width="12" style="1" customWidth="1"/>
    <col min="10265" max="10265" width="12.25" style="1" customWidth="1"/>
    <col min="10266" max="10266" width="5.5" style="1" customWidth="1"/>
    <col min="10267" max="10267" width="6.25" style="1" customWidth="1"/>
    <col min="10268" max="10268" width="28.25" style="1" customWidth="1"/>
    <col min="10269" max="10269" width="12.375" style="1" customWidth="1"/>
    <col min="10270" max="10270" width="12.5" style="1" customWidth="1"/>
    <col min="10271" max="10271" width="3.5" style="1" bestFit="1" customWidth="1"/>
    <col min="10272" max="10272" width="12.375" style="1" customWidth="1"/>
    <col min="10273" max="10273" width="12.5" style="1" customWidth="1"/>
    <col min="10274" max="10274" width="5.5" style="1" bestFit="1" customWidth="1"/>
    <col min="10275" max="10275" width="3.5" style="1" bestFit="1" customWidth="1"/>
    <col min="10276" max="10276" width="5.5" style="1" bestFit="1" customWidth="1"/>
    <col min="10277" max="10277" width="3.5" style="1" bestFit="1" customWidth="1"/>
    <col min="10278" max="10278" width="5.5" style="1" bestFit="1" customWidth="1"/>
    <col min="10279" max="10279" width="3.5" style="1" bestFit="1" customWidth="1"/>
    <col min="10280" max="10280" width="18.375" style="1" customWidth="1"/>
    <col min="10281" max="10498" width="10.125" style="1"/>
    <col min="10499" max="10499" width="4.75" style="1" customWidth="1"/>
    <col min="10500" max="10500" width="7.125" style="1" customWidth="1"/>
    <col min="10501" max="10501" width="32" style="1" customWidth="1"/>
    <col min="10502" max="10502" width="7.5" style="1" customWidth="1"/>
    <col min="10503" max="10519" width="5.5" style="1" customWidth="1"/>
    <col min="10520" max="10520" width="12" style="1" customWidth="1"/>
    <col min="10521" max="10521" width="12.25" style="1" customWidth="1"/>
    <col min="10522" max="10522" width="5.5" style="1" customWidth="1"/>
    <col min="10523" max="10523" width="6.25" style="1" customWidth="1"/>
    <col min="10524" max="10524" width="28.25" style="1" customWidth="1"/>
    <col min="10525" max="10525" width="12.375" style="1" customWidth="1"/>
    <col min="10526" max="10526" width="12.5" style="1" customWidth="1"/>
    <col min="10527" max="10527" width="3.5" style="1" bestFit="1" customWidth="1"/>
    <col min="10528" max="10528" width="12.375" style="1" customWidth="1"/>
    <col min="10529" max="10529" width="12.5" style="1" customWidth="1"/>
    <col min="10530" max="10530" width="5.5" style="1" bestFit="1" customWidth="1"/>
    <col min="10531" max="10531" width="3.5" style="1" bestFit="1" customWidth="1"/>
    <col min="10532" max="10532" width="5.5" style="1" bestFit="1" customWidth="1"/>
    <col min="10533" max="10533" width="3.5" style="1" bestFit="1" customWidth="1"/>
    <col min="10534" max="10534" width="5.5" style="1" bestFit="1" customWidth="1"/>
    <col min="10535" max="10535" width="3.5" style="1" bestFit="1" customWidth="1"/>
    <col min="10536" max="10536" width="18.375" style="1" customWidth="1"/>
    <col min="10537" max="10754" width="10.125" style="1"/>
    <col min="10755" max="10755" width="4.75" style="1" customWidth="1"/>
    <col min="10756" max="10756" width="7.125" style="1" customWidth="1"/>
    <col min="10757" max="10757" width="32" style="1" customWidth="1"/>
    <col min="10758" max="10758" width="7.5" style="1" customWidth="1"/>
    <col min="10759" max="10775" width="5.5" style="1" customWidth="1"/>
    <col min="10776" max="10776" width="12" style="1" customWidth="1"/>
    <col min="10777" max="10777" width="12.25" style="1" customWidth="1"/>
    <col min="10778" max="10778" width="5.5" style="1" customWidth="1"/>
    <col min="10779" max="10779" width="6.25" style="1" customWidth="1"/>
    <col min="10780" max="10780" width="28.25" style="1" customWidth="1"/>
    <col min="10781" max="10781" width="12.375" style="1" customWidth="1"/>
    <col min="10782" max="10782" width="12.5" style="1" customWidth="1"/>
    <col min="10783" max="10783" width="3.5" style="1" bestFit="1" customWidth="1"/>
    <col min="10784" max="10784" width="12.375" style="1" customWidth="1"/>
    <col min="10785" max="10785" width="12.5" style="1" customWidth="1"/>
    <col min="10786" max="10786" width="5.5" style="1" bestFit="1" customWidth="1"/>
    <col min="10787" max="10787" width="3.5" style="1" bestFit="1" customWidth="1"/>
    <col min="10788" max="10788" width="5.5" style="1" bestFit="1" customWidth="1"/>
    <col min="10789" max="10789" width="3.5" style="1" bestFit="1" customWidth="1"/>
    <col min="10790" max="10790" width="5.5" style="1" bestFit="1" customWidth="1"/>
    <col min="10791" max="10791" width="3.5" style="1" bestFit="1" customWidth="1"/>
    <col min="10792" max="10792" width="18.375" style="1" customWidth="1"/>
    <col min="10793" max="11010" width="10.125" style="1"/>
    <col min="11011" max="11011" width="4.75" style="1" customWidth="1"/>
    <col min="11012" max="11012" width="7.125" style="1" customWidth="1"/>
    <col min="11013" max="11013" width="32" style="1" customWidth="1"/>
    <col min="11014" max="11014" width="7.5" style="1" customWidth="1"/>
    <col min="11015" max="11031" width="5.5" style="1" customWidth="1"/>
    <col min="11032" max="11032" width="12" style="1" customWidth="1"/>
    <col min="11033" max="11033" width="12.25" style="1" customWidth="1"/>
    <col min="11034" max="11034" width="5.5" style="1" customWidth="1"/>
    <col min="11035" max="11035" width="6.25" style="1" customWidth="1"/>
    <col min="11036" max="11036" width="28.25" style="1" customWidth="1"/>
    <col min="11037" max="11037" width="12.375" style="1" customWidth="1"/>
    <col min="11038" max="11038" width="12.5" style="1" customWidth="1"/>
    <col min="11039" max="11039" width="3.5" style="1" bestFit="1" customWidth="1"/>
    <col min="11040" max="11040" width="12.375" style="1" customWidth="1"/>
    <col min="11041" max="11041" width="12.5" style="1" customWidth="1"/>
    <col min="11042" max="11042" width="5.5" style="1" bestFit="1" customWidth="1"/>
    <col min="11043" max="11043" width="3.5" style="1" bestFit="1" customWidth="1"/>
    <col min="11044" max="11044" width="5.5" style="1" bestFit="1" customWidth="1"/>
    <col min="11045" max="11045" width="3.5" style="1" bestFit="1" customWidth="1"/>
    <col min="11046" max="11046" width="5.5" style="1" bestFit="1" customWidth="1"/>
    <col min="11047" max="11047" width="3.5" style="1" bestFit="1" customWidth="1"/>
    <col min="11048" max="11048" width="18.375" style="1" customWidth="1"/>
    <col min="11049" max="11266" width="10.125" style="1"/>
    <col min="11267" max="11267" width="4.75" style="1" customWidth="1"/>
    <col min="11268" max="11268" width="7.125" style="1" customWidth="1"/>
    <col min="11269" max="11269" width="32" style="1" customWidth="1"/>
    <col min="11270" max="11270" width="7.5" style="1" customWidth="1"/>
    <col min="11271" max="11287" width="5.5" style="1" customWidth="1"/>
    <col min="11288" max="11288" width="12" style="1" customWidth="1"/>
    <col min="11289" max="11289" width="12.25" style="1" customWidth="1"/>
    <col min="11290" max="11290" width="5.5" style="1" customWidth="1"/>
    <col min="11291" max="11291" width="6.25" style="1" customWidth="1"/>
    <col min="11292" max="11292" width="28.25" style="1" customWidth="1"/>
    <col min="11293" max="11293" width="12.375" style="1" customWidth="1"/>
    <col min="11294" max="11294" width="12.5" style="1" customWidth="1"/>
    <col min="11295" max="11295" width="3.5" style="1" bestFit="1" customWidth="1"/>
    <col min="11296" max="11296" width="12.375" style="1" customWidth="1"/>
    <col min="11297" max="11297" width="12.5" style="1" customWidth="1"/>
    <col min="11298" max="11298" width="5.5" style="1" bestFit="1" customWidth="1"/>
    <col min="11299" max="11299" width="3.5" style="1" bestFit="1" customWidth="1"/>
    <col min="11300" max="11300" width="5.5" style="1" bestFit="1" customWidth="1"/>
    <col min="11301" max="11301" width="3.5" style="1" bestFit="1" customWidth="1"/>
    <col min="11302" max="11302" width="5.5" style="1" bestFit="1" customWidth="1"/>
    <col min="11303" max="11303" width="3.5" style="1" bestFit="1" customWidth="1"/>
    <col min="11304" max="11304" width="18.375" style="1" customWidth="1"/>
    <col min="11305" max="11522" width="10.125" style="1"/>
    <col min="11523" max="11523" width="4.75" style="1" customWidth="1"/>
    <col min="11524" max="11524" width="7.125" style="1" customWidth="1"/>
    <col min="11525" max="11525" width="32" style="1" customWidth="1"/>
    <col min="11526" max="11526" width="7.5" style="1" customWidth="1"/>
    <col min="11527" max="11543" width="5.5" style="1" customWidth="1"/>
    <col min="11544" max="11544" width="12" style="1" customWidth="1"/>
    <col min="11545" max="11545" width="12.25" style="1" customWidth="1"/>
    <col min="11546" max="11546" width="5.5" style="1" customWidth="1"/>
    <col min="11547" max="11547" width="6.25" style="1" customWidth="1"/>
    <col min="11548" max="11548" width="28.25" style="1" customWidth="1"/>
    <col min="11549" max="11549" width="12.375" style="1" customWidth="1"/>
    <col min="11550" max="11550" width="12.5" style="1" customWidth="1"/>
    <col min="11551" max="11551" width="3.5" style="1" bestFit="1" customWidth="1"/>
    <col min="11552" max="11552" width="12.375" style="1" customWidth="1"/>
    <col min="11553" max="11553" width="12.5" style="1" customWidth="1"/>
    <col min="11554" max="11554" width="5.5" style="1" bestFit="1" customWidth="1"/>
    <col min="11555" max="11555" width="3.5" style="1" bestFit="1" customWidth="1"/>
    <col min="11556" max="11556" width="5.5" style="1" bestFit="1" customWidth="1"/>
    <col min="11557" max="11557" width="3.5" style="1" bestFit="1" customWidth="1"/>
    <col min="11558" max="11558" width="5.5" style="1" bestFit="1" customWidth="1"/>
    <col min="11559" max="11559" width="3.5" style="1" bestFit="1" customWidth="1"/>
    <col min="11560" max="11560" width="18.375" style="1" customWidth="1"/>
    <col min="11561" max="11778" width="10.125" style="1"/>
    <col min="11779" max="11779" width="4.75" style="1" customWidth="1"/>
    <col min="11780" max="11780" width="7.125" style="1" customWidth="1"/>
    <col min="11781" max="11781" width="32" style="1" customWidth="1"/>
    <col min="11782" max="11782" width="7.5" style="1" customWidth="1"/>
    <col min="11783" max="11799" width="5.5" style="1" customWidth="1"/>
    <col min="11800" max="11800" width="12" style="1" customWidth="1"/>
    <col min="11801" max="11801" width="12.25" style="1" customWidth="1"/>
    <col min="11802" max="11802" width="5.5" style="1" customWidth="1"/>
    <col min="11803" max="11803" width="6.25" style="1" customWidth="1"/>
    <col min="11804" max="11804" width="28.25" style="1" customWidth="1"/>
    <col min="11805" max="11805" width="12.375" style="1" customWidth="1"/>
    <col min="11806" max="11806" width="12.5" style="1" customWidth="1"/>
    <col min="11807" max="11807" width="3.5" style="1" bestFit="1" customWidth="1"/>
    <col min="11808" max="11808" width="12.375" style="1" customWidth="1"/>
    <col min="11809" max="11809" width="12.5" style="1" customWidth="1"/>
    <col min="11810" max="11810" width="5.5" style="1" bestFit="1" customWidth="1"/>
    <col min="11811" max="11811" width="3.5" style="1" bestFit="1" customWidth="1"/>
    <col min="11812" max="11812" width="5.5" style="1" bestFit="1" customWidth="1"/>
    <col min="11813" max="11813" width="3.5" style="1" bestFit="1" customWidth="1"/>
    <col min="11814" max="11814" width="5.5" style="1" bestFit="1" customWidth="1"/>
    <col min="11815" max="11815" width="3.5" style="1" bestFit="1" customWidth="1"/>
    <col min="11816" max="11816" width="18.375" style="1" customWidth="1"/>
    <col min="11817" max="12034" width="10.125" style="1"/>
    <col min="12035" max="12035" width="4.75" style="1" customWidth="1"/>
    <col min="12036" max="12036" width="7.125" style="1" customWidth="1"/>
    <col min="12037" max="12037" width="32" style="1" customWidth="1"/>
    <col min="12038" max="12038" width="7.5" style="1" customWidth="1"/>
    <col min="12039" max="12055" width="5.5" style="1" customWidth="1"/>
    <col min="12056" max="12056" width="12" style="1" customWidth="1"/>
    <col min="12057" max="12057" width="12.25" style="1" customWidth="1"/>
    <col min="12058" max="12058" width="5.5" style="1" customWidth="1"/>
    <col min="12059" max="12059" width="6.25" style="1" customWidth="1"/>
    <col min="12060" max="12060" width="28.25" style="1" customWidth="1"/>
    <col min="12061" max="12061" width="12.375" style="1" customWidth="1"/>
    <col min="12062" max="12062" width="12.5" style="1" customWidth="1"/>
    <col min="12063" max="12063" width="3.5" style="1" bestFit="1" customWidth="1"/>
    <col min="12064" max="12064" width="12.375" style="1" customWidth="1"/>
    <col min="12065" max="12065" width="12.5" style="1" customWidth="1"/>
    <col min="12066" max="12066" width="5.5" style="1" bestFit="1" customWidth="1"/>
    <col min="12067" max="12067" width="3.5" style="1" bestFit="1" customWidth="1"/>
    <col min="12068" max="12068" width="5.5" style="1" bestFit="1" customWidth="1"/>
    <col min="12069" max="12069" width="3.5" style="1" bestFit="1" customWidth="1"/>
    <col min="12070" max="12070" width="5.5" style="1" bestFit="1" customWidth="1"/>
    <col min="12071" max="12071" width="3.5" style="1" bestFit="1" customWidth="1"/>
    <col min="12072" max="12072" width="18.375" style="1" customWidth="1"/>
    <col min="12073" max="12290" width="10.125" style="1"/>
    <col min="12291" max="12291" width="4.75" style="1" customWidth="1"/>
    <col min="12292" max="12292" width="7.125" style="1" customWidth="1"/>
    <col min="12293" max="12293" width="32" style="1" customWidth="1"/>
    <col min="12294" max="12294" width="7.5" style="1" customWidth="1"/>
    <col min="12295" max="12311" width="5.5" style="1" customWidth="1"/>
    <col min="12312" max="12312" width="12" style="1" customWidth="1"/>
    <col min="12313" max="12313" width="12.25" style="1" customWidth="1"/>
    <col min="12314" max="12314" width="5.5" style="1" customWidth="1"/>
    <col min="12315" max="12315" width="6.25" style="1" customWidth="1"/>
    <col min="12316" max="12316" width="28.25" style="1" customWidth="1"/>
    <col min="12317" max="12317" width="12.375" style="1" customWidth="1"/>
    <col min="12318" max="12318" width="12.5" style="1" customWidth="1"/>
    <col min="12319" max="12319" width="3.5" style="1" bestFit="1" customWidth="1"/>
    <col min="12320" max="12320" width="12.375" style="1" customWidth="1"/>
    <col min="12321" max="12321" width="12.5" style="1" customWidth="1"/>
    <col min="12322" max="12322" width="5.5" style="1" bestFit="1" customWidth="1"/>
    <col min="12323" max="12323" width="3.5" style="1" bestFit="1" customWidth="1"/>
    <col min="12324" max="12324" width="5.5" style="1" bestFit="1" customWidth="1"/>
    <col min="12325" max="12325" width="3.5" style="1" bestFit="1" customWidth="1"/>
    <col min="12326" max="12326" width="5.5" style="1" bestFit="1" customWidth="1"/>
    <col min="12327" max="12327" width="3.5" style="1" bestFit="1" customWidth="1"/>
    <col min="12328" max="12328" width="18.375" style="1" customWidth="1"/>
    <col min="12329" max="12546" width="10.125" style="1"/>
    <col min="12547" max="12547" width="4.75" style="1" customWidth="1"/>
    <col min="12548" max="12548" width="7.125" style="1" customWidth="1"/>
    <col min="12549" max="12549" width="32" style="1" customWidth="1"/>
    <col min="12550" max="12550" width="7.5" style="1" customWidth="1"/>
    <col min="12551" max="12567" width="5.5" style="1" customWidth="1"/>
    <col min="12568" max="12568" width="12" style="1" customWidth="1"/>
    <col min="12569" max="12569" width="12.25" style="1" customWidth="1"/>
    <col min="12570" max="12570" width="5.5" style="1" customWidth="1"/>
    <col min="12571" max="12571" width="6.25" style="1" customWidth="1"/>
    <col min="12572" max="12572" width="28.25" style="1" customWidth="1"/>
    <col min="12573" max="12573" width="12.375" style="1" customWidth="1"/>
    <col min="12574" max="12574" width="12.5" style="1" customWidth="1"/>
    <col min="12575" max="12575" width="3.5" style="1" bestFit="1" customWidth="1"/>
    <col min="12576" max="12576" width="12.375" style="1" customWidth="1"/>
    <col min="12577" max="12577" width="12.5" style="1" customWidth="1"/>
    <col min="12578" max="12578" width="5.5" style="1" bestFit="1" customWidth="1"/>
    <col min="12579" max="12579" width="3.5" style="1" bestFit="1" customWidth="1"/>
    <col min="12580" max="12580" width="5.5" style="1" bestFit="1" customWidth="1"/>
    <col min="12581" max="12581" width="3.5" style="1" bestFit="1" customWidth="1"/>
    <col min="12582" max="12582" width="5.5" style="1" bestFit="1" customWidth="1"/>
    <col min="12583" max="12583" width="3.5" style="1" bestFit="1" customWidth="1"/>
    <col min="12584" max="12584" width="18.375" style="1" customWidth="1"/>
    <col min="12585" max="12802" width="10.125" style="1"/>
    <col min="12803" max="12803" width="4.75" style="1" customWidth="1"/>
    <col min="12804" max="12804" width="7.125" style="1" customWidth="1"/>
    <col min="12805" max="12805" width="32" style="1" customWidth="1"/>
    <col min="12806" max="12806" width="7.5" style="1" customWidth="1"/>
    <col min="12807" max="12823" width="5.5" style="1" customWidth="1"/>
    <col min="12824" max="12824" width="12" style="1" customWidth="1"/>
    <col min="12825" max="12825" width="12.25" style="1" customWidth="1"/>
    <col min="12826" max="12826" width="5.5" style="1" customWidth="1"/>
    <col min="12827" max="12827" width="6.25" style="1" customWidth="1"/>
    <col min="12828" max="12828" width="28.25" style="1" customWidth="1"/>
    <col min="12829" max="12829" width="12.375" style="1" customWidth="1"/>
    <col min="12830" max="12830" width="12.5" style="1" customWidth="1"/>
    <col min="12831" max="12831" width="3.5" style="1" bestFit="1" customWidth="1"/>
    <col min="12832" max="12832" width="12.375" style="1" customWidth="1"/>
    <col min="12833" max="12833" width="12.5" style="1" customWidth="1"/>
    <col min="12834" max="12834" width="5.5" style="1" bestFit="1" customWidth="1"/>
    <col min="12835" max="12835" width="3.5" style="1" bestFit="1" customWidth="1"/>
    <col min="12836" max="12836" width="5.5" style="1" bestFit="1" customWidth="1"/>
    <col min="12837" max="12837" width="3.5" style="1" bestFit="1" customWidth="1"/>
    <col min="12838" max="12838" width="5.5" style="1" bestFit="1" customWidth="1"/>
    <col min="12839" max="12839" width="3.5" style="1" bestFit="1" customWidth="1"/>
    <col min="12840" max="12840" width="18.375" style="1" customWidth="1"/>
    <col min="12841" max="13058" width="10.125" style="1"/>
    <col min="13059" max="13059" width="4.75" style="1" customWidth="1"/>
    <col min="13060" max="13060" width="7.125" style="1" customWidth="1"/>
    <col min="13061" max="13061" width="32" style="1" customWidth="1"/>
    <col min="13062" max="13062" width="7.5" style="1" customWidth="1"/>
    <col min="13063" max="13079" width="5.5" style="1" customWidth="1"/>
    <col min="13080" max="13080" width="12" style="1" customWidth="1"/>
    <col min="13081" max="13081" width="12.25" style="1" customWidth="1"/>
    <col min="13082" max="13082" width="5.5" style="1" customWidth="1"/>
    <col min="13083" max="13083" width="6.25" style="1" customWidth="1"/>
    <col min="13084" max="13084" width="28.25" style="1" customWidth="1"/>
    <col min="13085" max="13085" width="12.375" style="1" customWidth="1"/>
    <col min="13086" max="13086" width="12.5" style="1" customWidth="1"/>
    <col min="13087" max="13087" width="3.5" style="1" bestFit="1" customWidth="1"/>
    <col min="13088" max="13088" width="12.375" style="1" customWidth="1"/>
    <col min="13089" max="13089" width="12.5" style="1" customWidth="1"/>
    <col min="13090" max="13090" width="5.5" style="1" bestFit="1" customWidth="1"/>
    <col min="13091" max="13091" width="3.5" style="1" bestFit="1" customWidth="1"/>
    <col min="13092" max="13092" width="5.5" style="1" bestFit="1" customWidth="1"/>
    <col min="13093" max="13093" width="3.5" style="1" bestFit="1" customWidth="1"/>
    <col min="13094" max="13094" width="5.5" style="1" bestFit="1" customWidth="1"/>
    <col min="13095" max="13095" width="3.5" style="1" bestFit="1" customWidth="1"/>
    <col min="13096" max="13096" width="18.375" style="1" customWidth="1"/>
    <col min="13097" max="13314" width="10.125" style="1"/>
    <col min="13315" max="13315" width="4.75" style="1" customWidth="1"/>
    <col min="13316" max="13316" width="7.125" style="1" customWidth="1"/>
    <col min="13317" max="13317" width="32" style="1" customWidth="1"/>
    <col min="13318" max="13318" width="7.5" style="1" customWidth="1"/>
    <col min="13319" max="13335" width="5.5" style="1" customWidth="1"/>
    <col min="13336" max="13336" width="12" style="1" customWidth="1"/>
    <col min="13337" max="13337" width="12.25" style="1" customWidth="1"/>
    <col min="13338" max="13338" width="5.5" style="1" customWidth="1"/>
    <col min="13339" max="13339" width="6.25" style="1" customWidth="1"/>
    <col min="13340" max="13340" width="28.25" style="1" customWidth="1"/>
    <col min="13341" max="13341" width="12.375" style="1" customWidth="1"/>
    <col min="13342" max="13342" width="12.5" style="1" customWidth="1"/>
    <col min="13343" max="13343" width="3.5" style="1" bestFit="1" customWidth="1"/>
    <col min="13344" max="13344" width="12.375" style="1" customWidth="1"/>
    <col min="13345" max="13345" width="12.5" style="1" customWidth="1"/>
    <col min="13346" max="13346" width="5.5" style="1" bestFit="1" customWidth="1"/>
    <col min="13347" max="13347" width="3.5" style="1" bestFit="1" customWidth="1"/>
    <col min="13348" max="13348" width="5.5" style="1" bestFit="1" customWidth="1"/>
    <col min="13349" max="13349" width="3.5" style="1" bestFit="1" customWidth="1"/>
    <col min="13350" max="13350" width="5.5" style="1" bestFit="1" customWidth="1"/>
    <col min="13351" max="13351" width="3.5" style="1" bestFit="1" customWidth="1"/>
    <col min="13352" max="13352" width="18.375" style="1" customWidth="1"/>
    <col min="13353" max="13570" width="10.125" style="1"/>
    <col min="13571" max="13571" width="4.75" style="1" customWidth="1"/>
    <col min="13572" max="13572" width="7.125" style="1" customWidth="1"/>
    <col min="13573" max="13573" width="32" style="1" customWidth="1"/>
    <col min="13574" max="13574" width="7.5" style="1" customWidth="1"/>
    <col min="13575" max="13591" width="5.5" style="1" customWidth="1"/>
    <col min="13592" max="13592" width="12" style="1" customWidth="1"/>
    <col min="13593" max="13593" width="12.25" style="1" customWidth="1"/>
    <col min="13594" max="13594" width="5.5" style="1" customWidth="1"/>
    <col min="13595" max="13595" width="6.25" style="1" customWidth="1"/>
    <col min="13596" max="13596" width="28.25" style="1" customWidth="1"/>
    <col min="13597" max="13597" width="12.375" style="1" customWidth="1"/>
    <col min="13598" max="13598" width="12.5" style="1" customWidth="1"/>
    <col min="13599" max="13599" width="3.5" style="1" bestFit="1" customWidth="1"/>
    <col min="13600" max="13600" width="12.375" style="1" customWidth="1"/>
    <col min="13601" max="13601" width="12.5" style="1" customWidth="1"/>
    <col min="13602" max="13602" width="5.5" style="1" bestFit="1" customWidth="1"/>
    <col min="13603" max="13603" width="3.5" style="1" bestFit="1" customWidth="1"/>
    <col min="13604" max="13604" width="5.5" style="1" bestFit="1" customWidth="1"/>
    <col min="13605" max="13605" width="3.5" style="1" bestFit="1" customWidth="1"/>
    <col min="13606" max="13606" width="5.5" style="1" bestFit="1" customWidth="1"/>
    <col min="13607" max="13607" width="3.5" style="1" bestFit="1" customWidth="1"/>
    <col min="13608" max="13608" width="18.375" style="1" customWidth="1"/>
    <col min="13609" max="13826" width="10.125" style="1"/>
    <col min="13827" max="13827" width="4.75" style="1" customWidth="1"/>
    <col min="13828" max="13828" width="7.125" style="1" customWidth="1"/>
    <col min="13829" max="13829" width="32" style="1" customWidth="1"/>
    <col min="13830" max="13830" width="7.5" style="1" customWidth="1"/>
    <col min="13831" max="13847" width="5.5" style="1" customWidth="1"/>
    <col min="13848" max="13848" width="12" style="1" customWidth="1"/>
    <col min="13849" max="13849" width="12.25" style="1" customWidth="1"/>
    <col min="13850" max="13850" width="5.5" style="1" customWidth="1"/>
    <col min="13851" max="13851" width="6.25" style="1" customWidth="1"/>
    <col min="13852" max="13852" width="28.25" style="1" customWidth="1"/>
    <col min="13853" max="13853" width="12.375" style="1" customWidth="1"/>
    <col min="13854" max="13854" width="12.5" style="1" customWidth="1"/>
    <col min="13855" max="13855" width="3.5" style="1" bestFit="1" customWidth="1"/>
    <col min="13856" max="13856" width="12.375" style="1" customWidth="1"/>
    <col min="13857" max="13857" width="12.5" style="1" customWidth="1"/>
    <col min="13858" max="13858" width="5.5" style="1" bestFit="1" customWidth="1"/>
    <col min="13859" max="13859" width="3.5" style="1" bestFit="1" customWidth="1"/>
    <col min="13860" max="13860" width="5.5" style="1" bestFit="1" customWidth="1"/>
    <col min="13861" max="13861" width="3.5" style="1" bestFit="1" customWidth="1"/>
    <col min="13862" max="13862" width="5.5" style="1" bestFit="1" customWidth="1"/>
    <col min="13863" max="13863" width="3.5" style="1" bestFit="1" customWidth="1"/>
    <col min="13864" max="13864" width="18.375" style="1" customWidth="1"/>
    <col min="13865" max="14082" width="10.125" style="1"/>
    <col min="14083" max="14083" width="4.75" style="1" customWidth="1"/>
    <col min="14084" max="14084" width="7.125" style="1" customWidth="1"/>
    <col min="14085" max="14085" width="32" style="1" customWidth="1"/>
    <col min="14086" max="14086" width="7.5" style="1" customWidth="1"/>
    <col min="14087" max="14103" width="5.5" style="1" customWidth="1"/>
    <col min="14104" max="14104" width="12" style="1" customWidth="1"/>
    <col min="14105" max="14105" width="12.25" style="1" customWidth="1"/>
    <col min="14106" max="14106" width="5.5" style="1" customWidth="1"/>
    <col min="14107" max="14107" width="6.25" style="1" customWidth="1"/>
    <col min="14108" max="14108" width="28.25" style="1" customWidth="1"/>
    <col min="14109" max="14109" width="12.375" style="1" customWidth="1"/>
    <col min="14110" max="14110" width="12.5" style="1" customWidth="1"/>
    <col min="14111" max="14111" width="3.5" style="1" bestFit="1" customWidth="1"/>
    <col min="14112" max="14112" width="12.375" style="1" customWidth="1"/>
    <col min="14113" max="14113" width="12.5" style="1" customWidth="1"/>
    <col min="14114" max="14114" width="5.5" style="1" bestFit="1" customWidth="1"/>
    <col min="14115" max="14115" width="3.5" style="1" bestFit="1" customWidth="1"/>
    <col min="14116" max="14116" width="5.5" style="1" bestFit="1" customWidth="1"/>
    <col min="14117" max="14117" width="3.5" style="1" bestFit="1" customWidth="1"/>
    <col min="14118" max="14118" width="5.5" style="1" bestFit="1" customWidth="1"/>
    <col min="14119" max="14119" width="3.5" style="1" bestFit="1" customWidth="1"/>
    <col min="14120" max="14120" width="18.375" style="1" customWidth="1"/>
    <col min="14121" max="14338" width="10.125" style="1"/>
    <col min="14339" max="14339" width="4.75" style="1" customWidth="1"/>
    <col min="14340" max="14340" width="7.125" style="1" customWidth="1"/>
    <col min="14341" max="14341" width="32" style="1" customWidth="1"/>
    <col min="14342" max="14342" width="7.5" style="1" customWidth="1"/>
    <col min="14343" max="14359" width="5.5" style="1" customWidth="1"/>
    <col min="14360" max="14360" width="12" style="1" customWidth="1"/>
    <col min="14361" max="14361" width="12.25" style="1" customWidth="1"/>
    <col min="14362" max="14362" width="5.5" style="1" customWidth="1"/>
    <col min="14363" max="14363" width="6.25" style="1" customWidth="1"/>
    <col min="14364" max="14364" width="28.25" style="1" customWidth="1"/>
    <col min="14365" max="14365" width="12.375" style="1" customWidth="1"/>
    <col min="14366" max="14366" width="12.5" style="1" customWidth="1"/>
    <col min="14367" max="14367" width="3.5" style="1" bestFit="1" customWidth="1"/>
    <col min="14368" max="14368" width="12.375" style="1" customWidth="1"/>
    <col min="14369" max="14369" width="12.5" style="1" customWidth="1"/>
    <col min="14370" max="14370" width="5.5" style="1" bestFit="1" customWidth="1"/>
    <col min="14371" max="14371" width="3.5" style="1" bestFit="1" customWidth="1"/>
    <col min="14372" max="14372" width="5.5" style="1" bestFit="1" customWidth="1"/>
    <col min="14373" max="14373" width="3.5" style="1" bestFit="1" customWidth="1"/>
    <col min="14374" max="14374" width="5.5" style="1" bestFit="1" customWidth="1"/>
    <col min="14375" max="14375" width="3.5" style="1" bestFit="1" customWidth="1"/>
    <col min="14376" max="14376" width="18.375" style="1" customWidth="1"/>
    <col min="14377" max="14594" width="10.125" style="1"/>
    <col min="14595" max="14595" width="4.75" style="1" customWidth="1"/>
    <col min="14596" max="14596" width="7.125" style="1" customWidth="1"/>
    <col min="14597" max="14597" width="32" style="1" customWidth="1"/>
    <col min="14598" max="14598" width="7.5" style="1" customWidth="1"/>
    <col min="14599" max="14615" width="5.5" style="1" customWidth="1"/>
    <col min="14616" max="14616" width="12" style="1" customWidth="1"/>
    <col min="14617" max="14617" width="12.25" style="1" customWidth="1"/>
    <col min="14618" max="14618" width="5.5" style="1" customWidth="1"/>
    <col min="14619" max="14619" width="6.25" style="1" customWidth="1"/>
    <col min="14620" max="14620" width="28.25" style="1" customWidth="1"/>
    <col min="14621" max="14621" width="12.375" style="1" customWidth="1"/>
    <col min="14622" max="14622" width="12.5" style="1" customWidth="1"/>
    <col min="14623" max="14623" width="3.5" style="1" bestFit="1" customWidth="1"/>
    <col min="14624" max="14624" width="12.375" style="1" customWidth="1"/>
    <col min="14625" max="14625" width="12.5" style="1" customWidth="1"/>
    <col min="14626" max="14626" width="5.5" style="1" bestFit="1" customWidth="1"/>
    <col min="14627" max="14627" width="3.5" style="1" bestFit="1" customWidth="1"/>
    <col min="14628" max="14628" width="5.5" style="1" bestFit="1" customWidth="1"/>
    <col min="14629" max="14629" width="3.5" style="1" bestFit="1" customWidth="1"/>
    <col min="14630" max="14630" width="5.5" style="1" bestFit="1" customWidth="1"/>
    <col min="14631" max="14631" width="3.5" style="1" bestFit="1" customWidth="1"/>
    <col min="14632" max="14632" width="18.375" style="1" customWidth="1"/>
    <col min="14633" max="14850" width="10.125" style="1"/>
    <col min="14851" max="14851" width="4.75" style="1" customWidth="1"/>
    <col min="14852" max="14852" width="7.125" style="1" customWidth="1"/>
    <col min="14853" max="14853" width="32" style="1" customWidth="1"/>
    <col min="14854" max="14854" width="7.5" style="1" customWidth="1"/>
    <col min="14855" max="14871" width="5.5" style="1" customWidth="1"/>
    <col min="14872" max="14872" width="12" style="1" customWidth="1"/>
    <col min="14873" max="14873" width="12.25" style="1" customWidth="1"/>
    <col min="14874" max="14874" width="5.5" style="1" customWidth="1"/>
    <col min="14875" max="14875" width="6.25" style="1" customWidth="1"/>
    <col min="14876" max="14876" width="28.25" style="1" customWidth="1"/>
    <col min="14877" max="14877" width="12.375" style="1" customWidth="1"/>
    <col min="14878" max="14878" width="12.5" style="1" customWidth="1"/>
    <col min="14879" max="14879" width="3.5" style="1" bestFit="1" customWidth="1"/>
    <col min="14880" max="14880" width="12.375" style="1" customWidth="1"/>
    <col min="14881" max="14881" width="12.5" style="1" customWidth="1"/>
    <col min="14882" max="14882" width="5.5" style="1" bestFit="1" customWidth="1"/>
    <col min="14883" max="14883" width="3.5" style="1" bestFit="1" customWidth="1"/>
    <col min="14884" max="14884" width="5.5" style="1" bestFit="1" customWidth="1"/>
    <col min="14885" max="14885" width="3.5" style="1" bestFit="1" customWidth="1"/>
    <col min="14886" max="14886" width="5.5" style="1" bestFit="1" customWidth="1"/>
    <col min="14887" max="14887" width="3.5" style="1" bestFit="1" customWidth="1"/>
    <col min="14888" max="14888" width="18.375" style="1" customWidth="1"/>
    <col min="14889" max="15106" width="10.125" style="1"/>
    <col min="15107" max="15107" width="4.75" style="1" customWidth="1"/>
    <col min="15108" max="15108" width="7.125" style="1" customWidth="1"/>
    <col min="15109" max="15109" width="32" style="1" customWidth="1"/>
    <col min="15110" max="15110" width="7.5" style="1" customWidth="1"/>
    <col min="15111" max="15127" width="5.5" style="1" customWidth="1"/>
    <col min="15128" max="15128" width="12" style="1" customWidth="1"/>
    <col min="15129" max="15129" width="12.25" style="1" customWidth="1"/>
    <col min="15130" max="15130" width="5.5" style="1" customWidth="1"/>
    <col min="15131" max="15131" width="6.25" style="1" customWidth="1"/>
    <col min="15132" max="15132" width="28.25" style="1" customWidth="1"/>
    <col min="15133" max="15133" width="12.375" style="1" customWidth="1"/>
    <col min="15134" max="15134" width="12.5" style="1" customWidth="1"/>
    <col min="15135" max="15135" width="3.5" style="1" bestFit="1" customWidth="1"/>
    <col min="15136" max="15136" width="12.375" style="1" customWidth="1"/>
    <col min="15137" max="15137" width="12.5" style="1" customWidth="1"/>
    <col min="15138" max="15138" width="5.5" style="1" bestFit="1" customWidth="1"/>
    <col min="15139" max="15139" width="3.5" style="1" bestFit="1" customWidth="1"/>
    <col min="15140" max="15140" width="5.5" style="1" bestFit="1" customWidth="1"/>
    <col min="15141" max="15141" width="3.5" style="1" bestFit="1" customWidth="1"/>
    <col min="15142" max="15142" width="5.5" style="1" bestFit="1" customWidth="1"/>
    <col min="15143" max="15143" width="3.5" style="1" bestFit="1" customWidth="1"/>
    <col min="15144" max="15144" width="18.375" style="1" customWidth="1"/>
    <col min="15145" max="15362" width="10.125" style="1"/>
    <col min="15363" max="15363" width="4.75" style="1" customWidth="1"/>
    <col min="15364" max="15364" width="7.125" style="1" customWidth="1"/>
    <col min="15365" max="15365" width="32" style="1" customWidth="1"/>
    <col min="15366" max="15366" width="7.5" style="1" customWidth="1"/>
    <col min="15367" max="15383" width="5.5" style="1" customWidth="1"/>
    <col min="15384" max="15384" width="12" style="1" customWidth="1"/>
    <col min="15385" max="15385" width="12.25" style="1" customWidth="1"/>
    <col min="15386" max="15386" width="5.5" style="1" customWidth="1"/>
    <col min="15387" max="15387" width="6.25" style="1" customWidth="1"/>
    <col min="15388" max="15388" width="28.25" style="1" customWidth="1"/>
    <col min="15389" max="15389" width="12.375" style="1" customWidth="1"/>
    <col min="15390" max="15390" width="12.5" style="1" customWidth="1"/>
    <col min="15391" max="15391" width="3.5" style="1" bestFit="1" customWidth="1"/>
    <col min="15392" max="15392" width="12.375" style="1" customWidth="1"/>
    <col min="15393" max="15393" width="12.5" style="1" customWidth="1"/>
    <col min="15394" max="15394" width="5.5" style="1" bestFit="1" customWidth="1"/>
    <col min="15395" max="15395" width="3.5" style="1" bestFit="1" customWidth="1"/>
    <col min="15396" max="15396" width="5.5" style="1" bestFit="1" customWidth="1"/>
    <col min="15397" max="15397" width="3.5" style="1" bestFit="1" customWidth="1"/>
    <col min="15398" max="15398" width="5.5" style="1" bestFit="1" customWidth="1"/>
    <col min="15399" max="15399" width="3.5" style="1" bestFit="1" customWidth="1"/>
    <col min="15400" max="15400" width="18.375" style="1" customWidth="1"/>
    <col min="15401" max="15618" width="10.125" style="1"/>
    <col min="15619" max="15619" width="4.75" style="1" customWidth="1"/>
    <col min="15620" max="15620" width="7.125" style="1" customWidth="1"/>
    <col min="15621" max="15621" width="32" style="1" customWidth="1"/>
    <col min="15622" max="15622" width="7.5" style="1" customWidth="1"/>
    <col min="15623" max="15639" width="5.5" style="1" customWidth="1"/>
    <col min="15640" max="15640" width="12" style="1" customWidth="1"/>
    <col min="15641" max="15641" width="12.25" style="1" customWidth="1"/>
    <col min="15642" max="15642" width="5.5" style="1" customWidth="1"/>
    <col min="15643" max="15643" width="6.25" style="1" customWidth="1"/>
    <col min="15644" max="15644" width="28.25" style="1" customWidth="1"/>
    <col min="15645" max="15645" width="12.375" style="1" customWidth="1"/>
    <col min="15646" max="15646" width="12.5" style="1" customWidth="1"/>
    <col min="15647" max="15647" width="3.5" style="1" bestFit="1" customWidth="1"/>
    <col min="15648" max="15648" width="12.375" style="1" customWidth="1"/>
    <col min="15649" max="15649" width="12.5" style="1" customWidth="1"/>
    <col min="15650" max="15650" width="5.5" style="1" bestFit="1" customWidth="1"/>
    <col min="15651" max="15651" width="3.5" style="1" bestFit="1" customWidth="1"/>
    <col min="15652" max="15652" width="5.5" style="1" bestFit="1" customWidth="1"/>
    <col min="15653" max="15653" width="3.5" style="1" bestFit="1" customWidth="1"/>
    <col min="15654" max="15654" width="5.5" style="1" bestFit="1" customWidth="1"/>
    <col min="15655" max="15655" width="3.5" style="1" bestFit="1" customWidth="1"/>
    <col min="15656" max="15656" width="18.375" style="1" customWidth="1"/>
    <col min="15657" max="15874" width="10.125" style="1"/>
    <col min="15875" max="15875" width="4.75" style="1" customWidth="1"/>
    <col min="15876" max="15876" width="7.125" style="1" customWidth="1"/>
    <col min="15877" max="15877" width="32" style="1" customWidth="1"/>
    <col min="15878" max="15878" width="7.5" style="1" customWidth="1"/>
    <col min="15879" max="15895" width="5.5" style="1" customWidth="1"/>
    <col min="15896" max="15896" width="12" style="1" customWidth="1"/>
    <col min="15897" max="15897" width="12.25" style="1" customWidth="1"/>
    <col min="15898" max="15898" width="5.5" style="1" customWidth="1"/>
    <col min="15899" max="15899" width="6.25" style="1" customWidth="1"/>
    <col min="15900" max="15900" width="28.25" style="1" customWidth="1"/>
    <col min="15901" max="15901" width="12.375" style="1" customWidth="1"/>
    <col min="15902" max="15902" width="12.5" style="1" customWidth="1"/>
    <col min="15903" max="15903" width="3.5" style="1" bestFit="1" customWidth="1"/>
    <col min="15904" max="15904" width="12.375" style="1" customWidth="1"/>
    <col min="15905" max="15905" width="12.5" style="1" customWidth="1"/>
    <col min="15906" max="15906" width="5.5" style="1" bestFit="1" customWidth="1"/>
    <col min="15907" max="15907" width="3.5" style="1" bestFit="1" customWidth="1"/>
    <col min="15908" max="15908" width="5.5" style="1" bestFit="1" customWidth="1"/>
    <col min="15909" max="15909" width="3.5" style="1" bestFit="1" customWidth="1"/>
    <col min="15910" max="15910" width="5.5" style="1" bestFit="1" customWidth="1"/>
    <col min="15911" max="15911" width="3.5" style="1" bestFit="1" customWidth="1"/>
    <col min="15912" max="15912" width="18.375" style="1" customWidth="1"/>
    <col min="15913" max="16130" width="10.125" style="1"/>
    <col min="16131" max="16131" width="4.75" style="1" customWidth="1"/>
    <col min="16132" max="16132" width="7.125" style="1" customWidth="1"/>
    <col min="16133" max="16133" width="32" style="1" customWidth="1"/>
    <col min="16134" max="16134" width="7.5" style="1" customWidth="1"/>
    <col min="16135" max="16151" width="5.5" style="1" customWidth="1"/>
    <col min="16152" max="16152" width="12" style="1" customWidth="1"/>
    <col min="16153" max="16153" width="12.25" style="1" customWidth="1"/>
    <col min="16154" max="16154" width="5.5" style="1" customWidth="1"/>
    <col min="16155" max="16155" width="6.25" style="1" customWidth="1"/>
    <col min="16156" max="16156" width="28.25" style="1" customWidth="1"/>
    <col min="16157" max="16157" width="12.375" style="1" customWidth="1"/>
    <col min="16158" max="16158" width="12.5" style="1" customWidth="1"/>
    <col min="16159" max="16159" width="3.5" style="1" bestFit="1" customWidth="1"/>
    <col min="16160" max="16160" width="12.375" style="1" customWidth="1"/>
    <col min="16161" max="16161" width="12.5" style="1" customWidth="1"/>
    <col min="16162" max="16162" width="5.5" style="1" bestFit="1" customWidth="1"/>
    <col min="16163" max="16163" width="3.5" style="1" bestFit="1" customWidth="1"/>
    <col min="16164" max="16164" width="5.5" style="1" bestFit="1" customWidth="1"/>
    <col min="16165" max="16165" width="3.5" style="1" bestFit="1" customWidth="1"/>
    <col min="16166" max="16166" width="5.5" style="1" bestFit="1" customWidth="1"/>
    <col min="16167" max="16167" width="3.5" style="1" bestFit="1" customWidth="1"/>
    <col min="16168" max="16168" width="18.375" style="1" customWidth="1"/>
    <col min="16169" max="16384" width="10.125" style="1"/>
  </cols>
  <sheetData>
    <row r="1" spans="1:43">
      <c r="B1" s="1" t="s">
        <v>0</v>
      </c>
      <c r="V1" s="153" t="s">
        <v>1</v>
      </c>
      <c r="W1" s="2"/>
      <c r="X1" s="147" t="s">
        <v>2</v>
      </c>
      <c r="Y1" s="3"/>
      <c r="AA1" s="1" t="s">
        <v>3</v>
      </c>
      <c r="AF1" s="1" t="s">
        <v>4</v>
      </c>
    </row>
    <row r="2" spans="1:43" ht="12.75" customHeight="1">
      <c r="B2" s="151" t="s">
        <v>5</v>
      </c>
      <c r="C2" s="151" t="s">
        <v>6</v>
      </c>
      <c r="D2" s="151" t="s">
        <v>7</v>
      </c>
      <c r="E2" s="157" t="s">
        <v>8</v>
      </c>
      <c r="F2" s="4"/>
      <c r="G2" s="159" t="s">
        <v>9</v>
      </c>
      <c r="H2" s="5"/>
      <c r="I2" s="150">
        <v>1</v>
      </c>
      <c r="J2" s="150">
        <v>2</v>
      </c>
      <c r="K2" s="150">
        <v>3</v>
      </c>
      <c r="L2" s="150">
        <v>4</v>
      </c>
      <c r="M2" s="150">
        <v>5</v>
      </c>
      <c r="N2" s="150">
        <v>6</v>
      </c>
      <c r="O2" s="150">
        <v>7</v>
      </c>
      <c r="P2" s="150">
        <v>8</v>
      </c>
      <c r="Q2" s="150">
        <v>9</v>
      </c>
      <c r="R2" s="150">
        <v>10</v>
      </c>
      <c r="S2" s="150">
        <v>11</v>
      </c>
      <c r="T2" s="150">
        <v>12</v>
      </c>
      <c r="U2" s="6"/>
      <c r="V2" s="154"/>
      <c r="W2" s="7"/>
      <c r="X2" s="156"/>
      <c r="Y2" s="3"/>
      <c r="Z2" s="8"/>
      <c r="AA2" s="151" t="s">
        <v>5</v>
      </c>
      <c r="AB2" s="150" t="s">
        <v>6</v>
      </c>
      <c r="AC2" s="147" t="s">
        <v>1</v>
      </c>
      <c r="AD2" s="147" t="s">
        <v>2</v>
      </c>
      <c r="AE2" s="8"/>
      <c r="AF2" s="147" t="s">
        <v>1</v>
      </c>
      <c r="AG2" s="147" t="s">
        <v>2</v>
      </c>
      <c r="AH2" s="8"/>
      <c r="AI2" s="8"/>
      <c r="AJ2" s="8"/>
      <c r="AK2" s="8"/>
      <c r="AL2" s="8"/>
      <c r="AM2" s="8"/>
    </row>
    <row r="3" spans="1:43" ht="15.75">
      <c r="B3" s="151"/>
      <c r="C3" s="151"/>
      <c r="D3" s="151"/>
      <c r="E3" s="158"/>
      <c r="F3" s="9"/>
      <c r="G3" s="159"/>
      <c r="H3" s="5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0"/>
      <c r="V3" s="155"/>
      <c r="W3" s="11"/>
      <c r="X3" s="148"/>
      <c r="Y3" s="3"/>
      <c r="Z3" s="8"/>
      <c r="AA3" s="151"/>
      <c r="AB3" s="150"/>
      <c r="AC3" s="148"/>
      <c r="AD3" s="148"/>
      <c r="AE3" s="8"/>
      <c r="AF3" s="148"/>
      <c r="AG3" s="148"/>
      <c r="AH3" s="8"/>
      <c r="AI3" s="8"/>
      <c r="AJ3" s="8"/>
      <c r="AK3" s="8"/>
      <c r="AL3" s="8"/>
      <c r="AM3" s="8"/>
    </row>
    <row r="4" spans="1:43" ht="19.899999999999999" customHeight="1">
      <c r="A4" s="12"/>
      <c r="B4" s="13">
        <v>1</v>
      </c>
      <c r="C4" s="14" t="s">
        <v>10</v>
      </c>
      <c r="D4" s="13" t="s">
        <v>11</v>
      </c>
      <c r="E4" s="15" t="s">
        <v>12</v>
      </c>
      <c r="F4" s="16" t="s">
        <v>13</v>
      </c>
      <c r="G4" s="17">
        <f>SUM(I4:T4)</f>
        <v>294</v>
      </c>
      <c r="H4" s="17" t="s">
        <v>14</v>
      </c>
      <c r="I4" s="18">
        <v>22</v>
      </c>
      <c r="J4" s="18">
        <v>24</v>
      </c>
      <c r="K4" s="18">
        <v>22</v>
      </c>
      <c r="L4" s="18">
        <v>25</v>
      </c>
      <c r="M4" s="19">
        <v>27</v>
      </c>
      <c r="N4" s="19">
        <v>26</v>
      </c>
      <c r="O4" s="19">
        <v>26</v>
      </c>
      <c r="P4" s="19">
        <v>23</v>
      </c>
      <c r="Q4" s="18">
        <v>26</v>
      </c>
      <c r="R4" s="19">
        <v>22</v>
      </c>
      <c r="S4" s="18">
        <v>27</v>
      </c>
      <c r="T4" s="18">
        <v>24</v>
      </c>
      <c r="U4" s="18" t="s">
        <v>15</v>
      </c>
      <c r="V4" s="20">
        <f>G4/12</f>
        <v>24.5</v>
      </c>
      <c r="W4" s="20" t="s">
        <v>16</v>
      </c>
      <c r="X4" s="20">
        <f>V4/3</f>
        <v>8.1666666666666661</v>
      </c>
      <c r="Y4" s="21" t="s">
        <v>17</v>
      </c>
      <c r="Z4" s="8"/>
      <c r="AA4" s="13">
        <v>1</v>
      </c>
      <c r="AB4" s="22" t="str">
        <f>C4</f>
        <v>Igor Adaszkiewicz</v>
      </c>
      <c r="AC4" s="23">
        <f>AA43/4</f>
        <v>26.75</v>
      </c>
      <c r="AD4" s="23">
        <f t="shared" ref="AD4:AD11" si="0">AC4/3</f>
        <v>8.9166666666666661</v>
      </c>
      <c r="AE4" s="8"/>
      <c r="AF4" s="23">
        <f>(AA43+AO4)/16</f>
        <v>25.0625</v>
      </c>
      <c r="AG4" s="23">
        <f t="shared" ref="AG4:AG11" si="1">AF4/3</f>
        <v>8.3541666666666661</v>
      </c>
      <c r="AH4" s="8"/>
      <c r="AI4" s="8"/>
      <c r="AJ4" s="8"/>
      <c r="AK4" s="8"/>
      <c r="AL4" s="8"/>
      <c r="AM4" s="8"/>
      <c r="AN4" s="1" t="str">
        <f>C4</f>
        <v>Igor Adaszkiewicz</v>
      </c>
      <c r="AO4" s="24">
        <f t="shared" ref="AO4:AO11" si="2">G4</f>
        <v>294</v>
      </c>
      <c r="AP4" s="24">
        <f>AO4/12</f>
        <v>24.5</v>
      </c>
      <c r="AQ4" s="24">
        <f t="shared" ref="AQ4:AQ11" si="3">AP4/3</f>
        <v>8.1666666666666661</v>
      </c>
    </row>
    <row r="5" spans="1:43" ht="19.899999999999999" customHeight="1">
      <c r="A5" s="12"/>
      <c r="B5" s="13">
        <v>2</v>
      </c>
      <c r="C5" s="22" t="s">
        <v>18</v>
      </c>
      <c r="D5" s="13" t="s">
        <v>19</v>
      </c>
      <c r="E5" s="16" t="s">
        <v>20</v>
      </c>
      <c r="F5" s="16" t="s">
        <v>13</v>
      </c>
      <c r="G5" s="17">
        <f t="shared" ref="G5:G11" si="4">SUM(I5:T5)</f>
        <v>278</v>
      </c>
      <c r="H5" s="17" t="s">
        <v>14</v>
      </c>
      <c r="I5" s="24">
        <v>25</v>
      </c>
      <c r="J5" s="24">
        <v>24</v>
      </c>
      <c r="K5" s="24">
        <v>27</v>
      </c>
      <c r="L5" s="24">
        <v>24</v>
      </c>
      <c r="M5" s="25">
        <v>24</v>
      </c>
      <c r="N5" s="25">
        <v>26</v>
      </c>
      <c r="O5" s="25">
        <v>25</v>
      </c>
      <c r="P5" s="25">
        <v>26</v>
      </c>
      <c r="Q5" s="25">
        <v>21</v>
      </c>
      <c r="R5" s="25">
        <v>18</v>
      </c>
      <c r="S5" s="25">
        <v>23</v>
      </c>
      <c r="T5" s="25">
        <v>15</v>
      </c>
      <c r="U5" s="18" t="s">
        <v>15</v>
      </c>
      <c r="V5" s="23">
        <f t="shared" ref="V5:V11" si="5">G5/12</f>
        <v>23.166666666666668</v>
      </c>
      <c r="W5" s="20" t="s">
        <v>16</v>
      </c>
      <c r="X5" s="23">
        <f t="shared" ref="X5:X11" si="6">V5/3</f>
        <v>7.7222222222222223</v>
      </c>
      <c r="Y5" s="21" t="s">
        <v>17</v>
      </c>
      <c r="Z5" s="8" t="s">
        <v>21</v>
      </c>
      <c r="AA5" s="13">
        <v>2</v>
      </c>
      <c r="AB5" s="22" t="str">
        <f t="shared" ref="AB5:AB7" si="7">C5</f>
        <v>Krzysztof "FAZIK" Brzeziński</v>
      </c>
      <c r="AC5" s="26">
        <f>(AA40+AA42)/9</f>
        <v>23.333333333333332</v>
      </c>
      <c r="AD5" s="26">
        <f t="shared" si="0"/>
        <v>7.7777777777777777</v>
      </c>
      <c r="AE5" s="8"/>
      <c r="AF5" s="26">
        <f>(AA40+AA42+AO5)/21</f>
        <v>23.238095238095237</v>
      </c>
      <c r="AG5" s="26">
        <f t="shared" si="1"/>
        <v>7.746031746031746</v>
      </c>
      <c r="AH5" s="8"/>
      <c r="AI5" s="8"/>
      <c r="AJ5" s="8"/>
      <c r="AK5" s="8"/>
      <c r="AL5" s="8"/>
      <c r="AM5" s="8"/>
      <c r="AN5" s="1" t="str">
        <f t="shared" ref="AN5:AN11" si="8">C5</f>
        <v>Krzysztof "FAZIK" Brzeziński</v>
      </c>
      <c r="AO5" s="27">
        <f t="shared" si="2"/>
        <v>278</v>
      </c>
      <c r="AP5" s="24">
        <f t="shared" ref="AP5:AP11" si="9">AO5/12</f>
        <v>23.166666666666668</v>
      </c>
      <c r="AQ5" s="24">
        <f t="shared" si="3"/>
        <v>7.7222222222222223</v>
      </c>
    </row>
    <row r="6" spans="1:43" ht="19.899999999999999" customHeight="1">
      <c r="A6" s="12"/>
      <c r="B6" s="13">
        <v>3</v>
      </c>
      <c r="C6" s="22" t="s">
        <v>22</v>
      </c>
      <c r="D6" s="13" t="s">
        <v>11</v>
      </c>
      <c r="E6" s="15" t="s">
        <v>20</v>
      </c>
      <c r="F6" s="16" t="s">
        <v>13</v>
      </c>
      <c r="G6" s="17">
        <f t="shared" si="4"/>
        <v>277</v>
      </c>
      <c r="H6" s="17" t="s">
        <v>14</v>
      </c>
      <c r="I6" s="18">
        <v>15</v>
      </c>
      <c r="J6" s="18">
        <v>22</v>
      </c>
      <c r="K6" s="18">
        <v>22</v>
      </c>
      <c r="L6" s="18">
        <v>23</v>
      </c>
      <c r="M6" s="19">
        <v>23</v>
      </c>
      <c r="N6" s="19">
        <v>24</v>
      </c>
      <c r="O6" s="19">
        <v>24</v>
      </c>
      <c r="P6" s="19">
        <v>25</v>
      </c>
      <c r="Q6" s="18">
        <v>29</v>
      </c>
      <c r="R6" s="19">
        <v>18</v>
      </c>
      <c r="S6" s="19">
        <v>26</v>
      </c>
      <c r="T6" s="19">
        <v>26</v>
      </c>
      <c r="U6" s="18" t="s">
        <v>15</v>
      </c>
      <c r="V6" s="26">
        <f t="shared" si="5"/>
        <v>23.083333333333332</v>
      </c>
      <c r="W6" s="20" t="s">
        <v>16</v>
      </c>
      <c r="X6" s="26">
        <f t="shared" si="6"/>
        <v>7.6944444444444438</v>
      </c>
      <c r="Y6" s="21" t="s">
        <v>17</v>
      </c>
      <c r="Z6" s="8" t="s">
        <v>23</v>
      </c>
      <c r="AA6" s="13">
        <v>3</v>
      </c>
      <c r="AB6" s="22" t="str">
        <f t="shared" si="7"/>
        <v>Donat Grotha</v>
      </c>
      <c r="AC6" s="23">
        <f>(AA37+AA39)/8</f>
        <v>23.25</v>
      </c>
      <c r="AD6" s="23">
        <f t="shared" si="0"/>
        <v>7.75</v>
      </c>
      <c r="AE6" s="8"/>
      <c r="AF6" s="23">
        <f>(AA37+AA39+AO6)/20</f>
        <v>23.15</v>
      </c>
      <c r="AG6" s="23">
        <f t="shared" si="1"/>
        <v>7.7166666666666659</v>
      </c>
      <c r="AH6" s="8"/>
      <c r="AI6" s="8"/>
      <c r="AJ6" s="8"/>
      <c r="AK6" s="8"/>
      <c r="AL6" s="8"/>
      <c r="AM6" s="8"/>
      <c r="AN6" s="1" t="str">
        <f t="shared" si="8"/>
        <v>Donat Grotha</v>
      </c>
      <c r="AO6" s="24">
        <f t="shared" si="2"/>
        <v>277</v>
      </c>
      <c r="AP6" s="24">
        <f t="shared" si="9"/>
        <v>23.083333333333332</v>
      </c>
      <c r="AQ6" s="24">
        <f t="shared" si="3"/>
        <v>7.6944444444444438</v>
      </c>
    </row>
    <row r="7" spans="1:43" ht="19.899999999999999" customHeight="1">
      <c r="A7" s="12"/>
      <c r="B7" s="13">
        <v>4</v>
      </c>
      <c r="C7" s="22" t="s">
        <v>24</v>
      </c>
      <c r="D7" s="13" t="s">
        <v>11</v>
      </c>
      <c r="E7" s="15" t="s">
        <v>25</v>
      </c>
      <c r="F7" s="16" t="s">
        <v>13</v>
      </c>
      <c r="G7" s="17">
        <f t="shared" si="4"/>
        <v>225</v>
      </c>
      <c r="H7" s="17" t="s">
        <v>14</v>
      </c>
      <c r="I7" s="27">
        <v>14</v>
      </c>
      <c r="J7" s="27">
        <v>24</v>
      </c>
      <c r="K7" s="24">
        <v>25</v>
      </c>
      <c r="L7" s="27">
        <v>22</v>
      </c>
      <c r="M7" s="25">
        <v>23</v>
      </c>
      <c r="N7" s="25">
        <v>18</v>
      </c>
      <c r="O7" s="25">
        <v>20</v>
      </c>
      <c r="P7" s="25">
        <v>7</v>
      </c>
      <c r="Q7" s="25">
        <v>22</v>
      </c>
      <c r="R7" s="25">
        <v>13</v>
      </c>
      <c r="S7" s="25">
        <v>22</v>
      </c>
      <c r="T7" s="25">
        <v>15</v>
      </c>
      <c r="U7" s="18" t="s">
        <v>15</v>
      </c>
      <c r="V7" s="23">
        <f t="shared" si="5"/>
        <v>18.75</v>
      </c>
      <c r="W7" s="20" t="s">
        <v>16</v>
      </c>
      <c r="X7" s="23">
        <f t="shared" si="6"/>
        <v>6.25</v>
      </c>
      <c r="Y7" s="21" t="s">
        <v>17</v>
      </c>
      <c r="Z7" s="8"/>
      <c r="AA7" s="13">
        <v>4</v>
      </c>
      <c r="AB7" s="22" t="str">
        <f t="shared" si="7"/>
        <v>Marzena Goike</v>
      </c>
      <c r="AC7" s="20">
        <f>(AA34+AA36)/7</f>
        <v>17.142857142857142</v>
      </c>
      <c r="AD7" s="20">
        <f t="shared" si="0"/>
        <v>5.7142857142857144</v>
      </c>
      <c r="AE7" s="8"/>
      <c r="AF7" s="20">
        <f>(AA34+AA36+AO7)/19</f>
        <v>18.157894736842106</v>
      </c>
      <c r="AG7" s="20">
        <f t="shared" si="1"/>
        <v>6.052631578947369</v>
      </c>
      <c r="AH7" s="8"/>
      <c r="AI7" s="8"/>
      <c r="AJ7" s="8"/>
      <c r="AK7" s="8"/>
      <c r="AL7" s="8"/>
      <c r="AM7" s="8"/>
      <c r="AN7" s="1" t="str">
        <f t="shared" si="8"/>
        <v>Marzena Goike</v>
      </c>
      <c r="AO7" s="24">
        <f t="shared" si="2"/>
        <v>225</v>
      </c>
      <c r="AP7" s="24">
        <f t="shared" si="9"/>
        <v>18.75</v>
      </c>
      <c r="AQ7" s="24">
        <f t="shared" si="3"/>
        <v>6.25</v>
      </c>
    </row>
    <row r="8" spans="1:43" ht="19.899999999999999" customHeight="1">
      <c r="B8" s="13">
        <v>5</v>
      </c>
      <c r="C8" s="22" t="s">
        <v>26</v>
      </c>
      <c r="D8" s="13" t="s">
        <v>27</v>
      </c>
      <c r="E8" s="15" t="s">
        <v>25</v>
      </c>
      <c r="F8" s="16" t="s">
        <v>13</v>
      </c>
      <c r="G8" s="17">
        <f t="shared" si="4"/>
        <v>222</v>
      </c>
      <c r="H8" s="17" t="s">
        <v>14</v>
      </c>
      <c r="I8" s="18">
        <v>6</v>
      </c>
      <c r="J8" s="18">
        <v>6</v>
      </c>
      <c r="K8" s="18">
        <v>23</v>
      </c>
      <c r="L8" s="18">
        <v>24</v>
      </c>
      <c r="M8" s="18">
        <v>14</v>
      </c>
      <c r="N8" s="18">
        <v>24</v>
      </c>
      <c r="O8" s="18">
        <v>22</v>
      </c>
      <c r="P8" s="18">
        <v>22</v>
      </c>
      <c r="Q8" s="18">
        <v>25</v>
      </c>
      <c r="R8" s="18">
        <v>16</v>
      </c>
      <c r="S8" s="18">
        <v>16</v>
      </c>
      <c r="T8" s="18">
        <v>24</v>
      </c>
      <c r="U8" s="18" t="s">
        <v>15</v>
      </c>
      <c r="V8" s="20">
        <f t="shared" si="5"/>
        <v>18.5</v>
      </c>
      <c r="W8" s="20" t="s">
        <v>16</v>
      </c>
      <c r="X8" s="20">
        <f t="shared" si="6"/>
        <v>6.166666666666667</v>
      </c>
      <c r="Y8" s="21" t="s">
        <v>17</v>
      </c>
      <c r="Z8" s="8"/>
      <c r="AA8" s="13">
        <v>5</v>
      </c>
      <c r="AB8" s="22" t="str">
        <f>C11</f>
        <v>Wojciech Białecki</v>
      </c>
      <c r="AC8" s="23">
        <f>(AA24+AA27+AA30+AA33)/17</f>
        <v>17.647058823529413</v>
      </c>
      <c r="AD8" s="23">
        <f t="shared" si="0"/>
        <v>5.882352941176471</v>
      </c>
      <c r="AE8" s="8"/>
      <c r="AF8" s="23">
        <f>(AA24+AA27+AA30+AA33+AO11)/29</f>
        <v>15.758620689655173</v>
      </c>
      <c r="AG8" s="23">
        <f t="shared" si="1"/>
        <v>5.2528735632183912</v>
      </c>
      <c r="AH8" s="8"/>
      <c r="AI8" s="8"/>
      <c r="AJ8" s="8"/>
      <c r="AK8" s="8"/>
      <c r="AL8" s="8"/>
      <c r="AM8" s="8"/>
      <c r="AN8" s="1" t="str">
        <f t="shared" si="8"/>
        <v>Piotr Białecki</v>
      </c>
      <c r="AO8" s="24">
        <f t="shared" si="2"/>
        <v>222</v>
      </c>
      <c r="AP8" s="24">
        <f t="shared" si="9"/>
        <v>18.5</v>
      </c>
      <c r="AQ8" s="24">
        <f t="shared" si="3"/>
        <v>6.166666666666667</v>
      </c>
    </row>
    <row r="9" spans="1:43" ht="19.899999999999999" customHeight="1">
      <c r="B9" s="13">
        <v>6</v>
      </c>
      <c r="C9" s="22" t="s">
        <v>44</v>
      </c>
      <c r="D9" s="13" t="s">
        <v>27</v>
      </c>
      <c r="E9" s="15" t="s">
        <v>12</v>
      </c>
      <c r="F9" s="16" t="s">
        <v>13</v>
      </c>
      <c r="G9" s="17">
        <f t="shared" si="4"/>
        <v>176</v>
      </c>
      <c r="H9" s="17" t="s">
        <v>14</v>
      </c>
      <c r="I9" s="24">
        <v>7</v>
      </c>
      <c r="J9" s="24">
        <v>12</v>
      </c>
      <c r="K9" s="24">
        <v>18</v>
      </c>
      <c r="L9" s="24">
        <v>17</v>
      </c>
      <c r="M9" s="27">
        <v>6</v>
      </c>
      <c r="N9" s="27">
        <v>19</v>
      </c>
      <c r="O9" s="27">
        <v>15</v>
      </c>
      <c r="P9" s="27">
        <v>16</v>
      </c>
      <c r="Q9" s="24">
        <v>25</v>
      </c>
      <c r="R9" s="27">
        <v>13</v>
      </c>
      <c r="S9" s="27">
        <v>12</v>
      </c>
      <c r="T9" s="27">
        <v>16</v>
      </c>
      <c r="U9" s="18" t="s">
        <v>15</v>
      </c>
      <c r="V9" s="28">
        <f t="shared" si="5"/>
        <v>14.666666666666666</v>
      </c>
      <c r="W9" s="20" t="s">
        <v>16</v>
      </c>
      <c r="X9" s="28">
        <f t="shared" si="6"/>
        <v>4.8888888888888884</v>
      </c>
      <c r="Y9" s="21" t="s">
        <v>17</v>
      </c>
      <c r="Z9" s="8" t="s">
        <v>23</v>
      </c>
      <c r="AA9" s="13">
        <v>6</v>
      </c>
      <c r="AB9" s="22" t="str">
        <f>C8</f>
        <v>Piotr Białecki</v>
      </c>
      <c r="AC9" s="26">
        <f>AA31/5</f>
        <v>16.2</v>
      </c>
      <c r="AD9" s="26">
        <f t="shared" si="0"/>
        <v>5.3999999999999995</v>
      </c>
      <c r="AE9" s="8"/>
      <c r="AF9" s="26">
        <f>(54+AO8)/17</f>
        <v>16.235294117647058</v>
      </c>
      <c r="AG9" s="26">
        <f t="shared" si="1"/>
        <v>5.4117647058823524</v>
      </c>
      <c r="AH9" s="8"/>
      <c r="AI9" s="8"/>
      <c r="AJ9" s="8"/>
      <c r="AK9" s="8"/>
      <c r="AL9" s="8"/>
      <c r="AM9" s="8"/>
      <c r="AN9" s="1" t="str">
        <f t="shared" si="8"/>
        <v>Przemysław "Wizun" Wojciukiewicz</v>
      </c>
      <c r="AO9" s="27">
        <f t="shared" si="2"/>
        <v>176</v>
      </c>
      <c r="AP9" s="24">
        <f t="shared" si="9"/>
        <v>14.666666666666666</v>
      </c>
      <c r="AQ9" s="24">
        <f t="shared" si="3"/>
        <v>4.8888888888888884</v>
      </c>
    </row>
    <row r="10" spans="1:43" ht="19.899999999999999" customHeight="1">
      <c r="B10" s="13">
        <v>7</v>
      </c>
      <c r="C10" s="22" t="s">
        <v>28</v>
      </c>
      <c r="D10" s="13" t="s">
        <v>27</v>
      </c>
      <c r="E10" s="15" t="s">
        <v>25</v>
      </c>
      <c r="F10" s="16" t="s">
        <v>13</v>
      </c>
      <c r="G10" s="17">
        <f t="shared" si="4"/>
        <v>163</v>
      </c>
      <c r="H10" s="17" t="s">
        <v>14</v>
      </c>
      <c r="I10" s="19">
        <v>16</v>
      </c>
      <c r="J10" s="19">
        <v>14</v>
      </c>
      <c r="K10" s="18">
        <v>6</v>
      </c>
      <c r="L10" s="19">
        <v>19</v>
      </c>
      <c r="M10" s="19">
        <v>14</v>
      </c>
      <c r="N10" s="19">
        <v>16</v>
      </c>
      <c r="O10" s="19">
        <v>14</v>
      </c>
      <c r="P10" s="19">
        <v>15</v>
      </c>
      <c r="Q10" s="18">
        <v>8</v>
      </c>
      <c r="R10" s="19">
        <v>6</v>
      </c>
      <c r="S10" s="19">
        <v>25</v>
      </c>
      <c r="T10" s="19">
        <v>10</v>
      </c>
      <c r="U10" s="18" t="s">
        <v>15</v>
      </c>
      <c r="V10" s="26">
        <f t="shared" si="5"/>
        <v>13.583333333333334</v>
      </c>
      <c r="W10" s="20" t="s">
        <v>16</v>
      </c>
      <c r="X10" s="26">
        <f t="shared" si="6"/>
        <v>4.5277777777777777</v>
      </c>
      <c r="Y10" s="21" t="s">
        <v>17</v>
      </c>
      <c r="Z10" s="8" t="s">
        <v>29</v>
      </c>
      <c r="AA10" s="13">
        <v>7</v>
      </c>
      <c r="AB10" s="22" t="str">
        <f>C9</f>
        <v>Przemysław "Wizun" Wojciukiewicz</v>
      </c>
      <c r="AC10" s="23">
        <f>AA28/4</f>
        <v>12.5</v>
      </c>
      <c r="AD10" s="23">
        <f t="shared" si="0"/>
        <v>4.166666666666667</v>
      </c>
      <c r="AE10" s="8"/>
      <c r="AF10" s="23">
        <f>(50+AO9)/16</f>
        <v>14.125</v>
      </c>
      <c r="AG10" s="23">
        <f t="shared" si="1"/>
        <v>4.708333333333333</v>
      </c>
      <c r="AH10" s="8"/>
      <c r="AI10" s="8"/>
      <c r="AJ10" s="8"/>
      <c r="AK10" s="8"/>
      <c r="AL10" s="8"/>
      <c r="AM10" s="8"/>
      <c r="AN10" s="1" t="str">
        <f t="shared" si="8"/>
        <v>Jerzy "Fala 133" Bohdziewicz</v>
      </c>
      <c r="AO10" s="24">
        <f t="shared" si="2"/>
        <v>163</v>
      </c>
      <c r="AP10" s="24">
        <f t="shared" si="9"/>
        <v>13.583333333333334</v>
      </c>
      <c r="AQ10" s="24">
        <f t="shared" si="3"/>
        <v>4.5277777777777777</v>
      </c>
    </row>
    <row r="11" spans="1:43" ht="19.899999999999999" customHeight="1">
      <c r="B11" s="13">
        <v>8</v>
      </c>
      <c r="C11" s="22" t="s">
        <v>30</v>
      </c>
      <c r="D11" s="13" t="s">
        <v>27</v>
      </c>
      <c r="E11" s="15" t="s">
        <v>12</v>
      </c>
      <c r="F11" s="16" t="s">
        <v>13</v>
      </c>
      <c r="G11" s="17">
        <f t="shared" si="4"/>
        <v>157</v>
      </c>
      <c r="H11" s="17" t="s">
        <v>14</v>
      </c>
      <c r="I11" s="24">
        <v>7</v>
      </c>
      <c r="J11" s="24">
        <v>8</v>
      </c>
      <c r="K11" s="24">
        <v>6</v>
      </c>
      <c r="L11" s="24">
        <v>6</v>
      </c>
      <c r="M11" s="25">
        <v>8</v>
      </c>
      <c r="N11" s="25">
        <v>24</v>
      </c>
      <c r="O11" s="25">
        <v>16</v>
      </c>
      <c r="P11" s="25">
        <v>16</v>
      </c>
      <c r="Q11" s="25">
        <v>16</v>
      </c>
      <c r="R11" s="25">
        <v>26</v>
      </c>
      <c r="S11" s="25">
        <v>8</v>
      </c>
      <c r="T11" s="25">
        <v>16</v>
      </c>
      <c r="U11" s="18" t="s">
        <v>15</v>
      </c>
      <c r="V11" s="23">
        <f t="shared" si="5"/>
        <v>13.083333333333334</v>
      </c>
      <c r="W11" s="20" t="s">
        <v>16</v>
      </c>
      <c r="X11" s="23">
        <f t="shared" si="6"/>
        <v>4.3611111111111116</v>
      </c>
      <c r="Y11" s="21" t="s">
        <v>17</v>
      </c>
      <c r="Z11" s="8"/>
      <c r="AA11" s="13">
        <v>8</v>
      </c>
      <c r="AB11" s="22" t="str">
        <f>C10</f>
        <v>Jerzy "Fala 133" Bohdziewicz</v>
      </c>
      <c r="AC11" s="26">
        <f>AA25/5</f>
        <v>14.2</v>
      </c>
      <c r="AD11" s="26">
        <f t="shared" si="0"/>
        <v>4.7333333333333334</v>
      </c>
      <c r="AE11" s="8"/>
      <c r="AF11" s="26">
        <f>(71+AO10)/16</f>
        <v>14.625</v>
      </c>
      <c r="AG11" s="26">
        <f t="shared" si="1"/>
        <v>4.875</v>
      </c>
      <c r="AH11" s="8"/>
      <c r="AI11" s="8"/>
      <c r="AJ11" s="8"/>
      <c r="AK11" s="8"/>
      <c r="AL11" s="8"/>
      <c r="AM11" s="8"/>
      <c r="AN11" s="1" t="str">
        <f t="shared" si="8"/>
        <v>Wojciech Białecki</v>
      </c>
      <c r="AO11" s="27">
        <f t="shared" si="2"/>
        <v>157</v>
      </c>
      <c r="AP11" s="24">
        <f t="shared" si="9"/>
        <v>13.083333333333334</v>
      </c>
      <c r="AQ11" s="24">
        <f t="shared" si="3"/>
        <v>4.3611111111111116</v>
      </c>
    </row>
    <row r="12" spans="1:43" s="8" customFormat="1" ht="13.9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43" s="8" customFormat="1" ht="13.9" customHeight="1">
      <c r="B13" s="149" t="s">
        <v>31</v>
      </c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</row>
    <row r="14" spans="1:43" s="8" customFormat="1" ht="13.9" customHeight="1">
      <c r="B14" s="149" t="s">
        <v>32</v>
      </c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</row>
    <row r="15" spans="1:43" s="8" customFormat="1" ht="13.9" customHeight="1">
      <c r="B15" s="149" t="s">
        <v>33</v>
      </c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</row>
    <row r="16" spans="1:43" s="8" customFormat="1" ht="13.9" customHeight="1">
      <c r="B16" s="149" t="s">
        <v>34</v>
      </c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</row>
    <row r="17" spans="2:30" s="8" customFormat="1" ht="13.9" customHeight="1">
      <c r="B17" s="149" t="s">
        <v>35</v>
      </c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</row>
    <row r="18" spans="2:30" s="8" customFormat="1" ht="28.9" customHeight="1">
      <c r="B18" s="152" t="s">
        <v>36</v>
      </c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</row>
    <row r="19" spans="2:30" s="8" customFormat="1" ht="13.15" customHeight="1"/>
    <row r="20" spans="2:30" s="8" customFormat="1" ht="13.9" customHeight="1">
      <c r="B20" s="8" t="s">
        <v>37</v>
      </c>
    </row>
    <row r="21" spans="2:30" s="8" customFormat="1" ht="13.9" customHeight="1">
      <c r="V21" s="145" t="s">
        <v>1</v>
      </c>
      <c r="W21" s="3"/>
      <c r="X21" s="145" t="s">
        <v>38</v>
      </c>
      <c r="Y21" s="3"/>
    </row>
    <row r="22" spans="2:30" s="8" customFormat="1" ht="13.9" customHeight="1">
      <c r="V22" s="145"/>
      <c r="W22" s="3"/>
      <c r="X22" s="145"/>
      <c r="Y22" s="3"/>
      <c r="AA22" s="29" t="s">
        <v>39</v>
      </c>
    </row>
    <row r="23" spans="2:30" s="8" customFormat="1" ht="13.9" customHeight="1" thickBot="1">
      <c r="B23" s="30" t="s">
        <v>5</v>
      </c>
      <c r="C23" s="30" t="s">
        <v>6</v>
      </c>
      <c r="D23" s="30" t="s">
        <v>40</v>
      </c>
      <c r="E23" s="31" t="s">
        <v>41</v>
      </c>
      <c r="F23" s="31"/>
      <c r="G23" s="31" t="s">
        <v>42</v>
      </c>
      <c r="H23" s="31"/>
      <c r="I23" s="31" t="s">
        <v>41</v>
      </c>
      <c r="J23" s="31" t="s">
        <v>42</v>
      </c>
      <c r="K23" s="31" t="s">
        <v>41</v>
      </c>
      <c r="L23" s="31" t="s">
        <v>42</v>
      </c>
      <c r="M23" s="31" t="s">
        <v>41</v>
      </c>
      <c r="N23" s="31" t="s">
        <v>42</v>
      </c>
      <c r="O23" s="31" t="s">
        <v>41</v>
      </c>
      <c r="P23" s="31" t="s">
        <v>42</v>
      </c>
      <c r="Q23" s="32" t="s">
        <v>43</v>
      </c>
      <c r="V23" s="146"/>
      <c r="W23" s="33"/>
      <c r="X23" s="146"/>
      <c r="Y23" s="3"/>
      <c r="AA23" s="29"/>
    </row>
    <row r="24" spans="2:30" s="8" customFormat="1" ht="13.9" customHeight="1">
      <c r="C24" s="34" t="s">
        <v>30</v>
      </c>
      <c r="D24" s="35">
        <f>G24+J24+L24+N24+P24</f>
        <v>6</v>
      </c>
      <c r="E24" s="36">
        <v>26</v>
      </c>
      <c r="F24" s="36"/>
      <c r="G24" s="37">
        <v>2</v>
      </c>
      <c r="H24" s="37"/>
      <c r="I24" s="38">
        <v>25</v>
      </c>
      <c r="J24" s="37">
        <v>2</v>
      </c>
      <c r="K24" s="38">
        <v>20</v>
      </c>
      <c r="L24" s="37">
        <v>0</v>
      </c>
      <c r="M24" s="38">
        <v>16</v>
      </c>
      <c r="N24" s="37">
        <v>2</v>
      </c>
      <c r="O24" s="39"/>
      <c r="P24" s="39"/>
      <c r="Q24" s="39"/>
      <c r="V24" s="40">
        <f>AA24/4</f>
        <v>21.75</v>
      </c>
      <c r="W24" s="40"/>
      <c r="X24" s="40">
        <f>V24/3</f>
        <v>7.25</v>
      </c>
      <c r="Y24" s="41"/>
      <c r="AA24" s="8">
        <f>E24+I24+K24+M24+O24</f>
        <v>87</v>
      </c>
    </row>
    <row r="25" spans="2:30" s="8" customFormat="1" ht="13.9" customHeight="1" thickBot="1">
      <c r="B25" s="42">
        <v>8</v>
      </c>
      <c r="C25" s="14" t="s">
        <v>28</v>
      </c>
      <c r="D25" s="43">
        <f>G25+J25+L25+N25+P25</f>
        <v>2</v>
      </c>
      <c r="E25" s="36">
        <v>13</v>
      </c>
      <c r="F25" s="36"/>
      <c r="G25" s="37">
        <v>0</v>
      </c>
      <c r="H25" s="37"/>
      <c r="I25" s="38">
        <v>21</v>
      </c>
      <c r="J25" s="37">
        <v>0</v>
      </c>
      <c r="K25" s="38">
        <v>23</v>
      </c>
      <c r="L25" s="37">
        <v>2</v>
      </c>
      <c r="M25" s="38">
        <v>14</v>
      </c>
      <c r="N25" s="37">
        <v>0</v>
      </c>
      <c r="O25" s="39"/>
      <c r="P25" s="39"/>
      <c r="Q25" s="39"/>
      <c r="V25" s="40">
        <f>AA25/4</f>
        <v>17.75</v>
      </c>
      <c r="W25" s="40"/>
      <c r="X25" s="40">
        <f>V25/3</f>
        <v>5.916666666666667</v>
      </c>
      <c r="Y25" s="41"/>
      <c r="AA25" s="8">
        <f>E25+I25+K25+M25+O25</f>
        <v>71</v>
      </c>
      <c r="AB25" s="44"/>
    </row>
    <row r="26" spans="2:30" s="8" customFormat="1" ht="13.9" customHeight="1" thickBot="1">
      <c r="B26" s="45"/>
      <c r="C26" s="46"/>
      <c r="D26" s="47"/>
      <c r="E26" s="48"/>
      <c r="F26" s="48"/>
      <c r="G26" s="48"/>
      <c r="H26" s="48"/>
      <c r="I26" s="48"/>
      <c r="J26" s="48"/>
      <c r="K26" s="48"/>
      <c r="L26" s="48"/>
      <c r="M26" s="39"/>
      <c r="N26" s="39"/>
      <c r="O26" s="39"/>
      <c r="P26" s="39"/>
      <c r="V26" s="49"/>
      <c r="W26" s="49"/>
      <c r="X26" s="49"/>
      <c r="Y26" s="41"/>
      <c r="AA26" s="44"/>
      <c r="AB26" s="44"/>
    </row>
    <row r="27" spans="2:30" s="8" customFormat="1" ht="13.9" customHeight="1">
      <c r="C27" s="34" t="s">
        <v>30</v>
      </c>
      <c r="D27" s="50">
        <f>G27+J27+L27+N27+P27</f>
        <v>6</v>
      </c>
      <c r="E27" s="36">
        <v>7</v>
      </c>
      <c r="F27" s="36"/>
      <c r="G27" s="37">
        <v>0</v>
      </c>
      <c r="H27" s="37"/>
      <c r="I27" s="38">
        <v>9</v>
      </c>
      <c r="J27" s="37">
        <v>2</v>
      </c>
      <c r="K27" s="38">
        <v>22</v>
      </c>
      <c r="L27" s="37">
        <v>2</v>
      </c>
      <c r="M27" s="38">
        <v>22</v>
      </c>
      <c r="N27" s="37">
        <v>2</v>
      </c>
      <c r="O27" s="39"/>
      <c r="P27" s="39"/>
      <c r="V27" s="40">
        <f>AA27/4</f>
        <v>15</v>
      </c>
      <c r="W27" s="40"/>
      <c r="X27" s="40">
        <f>V27/3</f>
        <v>5</v>
      </c>
      <c r="Y27" s="41"/>
      <c r="AA27" s="8">
        <f>E27+I27+K27+M27+O27</f>
        <v>60</v>
      </c>
    </row>
    <row r="28" spans="2:30" s="8" customFormat="1" ht="13.9" customHeight="1" thickBot="1">
      <c r="B28" s="42">
        <v>7</v>
      </c>
      <c r="C28" s="14" t="s">
        <v>44</v>
      </c>
      <c r="D28" s="51">
        <f>G28+J28+L28+N28+P28</f>
        <v>2</v>
      </c>
      <c r="E28" s="36">
        <v>15</v>
      </c>
      <c r="F28" s="36"/>
      <c r="G28" s="37">
        <v>2</v>
      </c>
      <c r="H28" s="37"/>
      <c r="I28" s="38">
        <v>7</v>
      </c>
      <c r="J28" s="37">
        <v>0</v>
      </c>
      <c r="K28" s="38">
        <v>18</v>
      </c>
      <c r="L28" s="37">
        <v>0</v>
      </c>
      <c r="M28" s="38">
        <v>10</v>
      </c>
      <c r="N28" s="37">
        <v>0</v>
      </c>
      <c r="O28" s="39"/>
      <c r="P28" s="39"/>
      <c r="V28" s="40">
        <f>AA28/4</f>
        <v>12.5</v>
      </c>
      <c r="W28" s="40"/>
      <c r="X28" s="40">
        <f>V28/3</f>
        <v>4.166666666666667</v>
      </c>
      <c r="Y28" s="41"/>
      <c r="AA28" s="8">
        <f>E28+I28+K28+M28+O28</f>
        <v>50</v>
      </c>
    </row>
    <row r="29" spans="2:30" s="8" customFormat="1" ht="13.9" customHeight="1" thickBot="1">
      <c r="B29" s="45"/>
      <c r="C29" s="46"/>
      <c r="D29" s="47"/>
      <c r="E29" s="48"/>
      <c r="F29" s="48"/>
      <c r="G29" s="48"/>
      <c r="H29" s="48"/>
      <c r="I29" s="48"/>
      <c r="J29" s="48"/>
      <c r="K29" s="48"/>
      <c r="L29" s="48"/>
      <c r="O29" s="39"/>
      <c r="P29" s="39"/>
      <c r="V29" s="49"/>
      <c r="W29" s="49"/>
      <c r="X29" s="49"/>
      <c r="Y29" s="41"/>
    </row>
    <row r="30" spans="2:30" s="8" customFormat="1" ht="13.9" customHeight="1">
      <c r="C30" s="34" t="s">
        <v>30</v>
      </c>
      <c r="D30" s="50">
        <f>G30+J30+L30+N30+P30</f>
        <v>6</v>
      </c>
      <c r="E30" s="36">
        <v>22</v>
      </c>
      <c r="F30" s="36"/>
      <c r="G30" s="37">
        <v>2</v>
      </c>
      <c r="H30" s="37"/>
      <c r="I30" s="38">
        <v>25</v>
      </c>
      <c r="J30" s="37">
        <v>2</v>
      </c>
      <c r="K30" s="38">
        <v>16</v>
      </c>
      <c r="L30" s="37">
        <v>0</v>
      </c>
      <c r="M30" s="38">
        <v>13</v>
      </c>
      <c r="N30" s="37">
        <v>0</v>
      </c>
      <c r="O30" s="38">
        <v>18</v>
      </c>
      <c r="P30" s="37">
        <v>2</v>
      </c>
      <c r="V30" s="40">
        <f>AA30/5</f>
        <v>18.8</v>
      </c>
      <c r="W30" s="40"/>
      <c r="X30" s="40">
        <f>V30/3</f>
        <v>6.2666666666666666</v>
      </c>
      <c r="Y30" s="41"/>
      <c r="AA30" s="8">
        <f>E30+I30+K30+M30+O30</f>
        <v>94</v>
      </c>
    </row>
    <row r="31" spans="2:30" s="8" customFormat="1" ht="13.9" customHeight="1" thickBot="1">
      <c r="B31" s="42">
        <v>6</v>
      </c>
      <c r="C31" s="14" t="s">
        <v>26</v>
      </c>
      <c r="D31" s="51">
        <f>G31+J31+L31+N31+P31</f>
        <v>4</v>
      </c>
      <c r="E31" s="36">
        <v>14</v>
      </c>
      <c r="F31" s="36"/>
      <c r="G31" s="37">
        <v>0</v>
      </c>
      <c r="H31" s="37"/>
      <c r="I31" s="38">
        <v>18</v>
      </c>
      <c r="J31" s="37">
        <v>0</v>
      </c>
      <c r="K31" s="38">
        <v>17</v>
      </c>
      <c r="L31" s="37">
        <v>2</v>
      </c>
      <c r="M31" s="52">
        <v>19</v>
      </c>
      <c r="N31" s="37">
        <v>2</v>
      </c>
      <c r="O31" s="52">
        <v>13</v>
      </c>
      <c r="P31" s="37">
        <v>0</v>
      </c>
      <c r="V31" s="40">
        <f>AA31/5</f>
        <v>16.2</v>
      </c>
      <c r="W31" s="40"/>
      <c r="X31" s="40">
        <f>V31/3</f>
        <v>5.3999999999999995</v>
      </c>
      <c r="Y31" s="41"/>
      <c r="AA31" s="8">
        <f>E31+I31+K31+M31+O31</f>
        <v>81</v>
      </c>
    </row>
    <row r="32" spans="2:30" s="8" customFormat="1" ht="13.9" customHeight="1" thickBot="1">
      <c r="B32" s="45"/>
      <c r="C32" s="46"/>
      <c r="D32" s="47"/>
      <c r="E32" s="48"/>
      <c r="F32" s="48"/>
      <c r="G32" s="48"/>
      <c r="H32" s="48"/>
      <c r="I32" s="48"/>
      <c r="J32" s="48"/>
      <c r="K32" s="48"/>
      <c r="L32" s="48"/>
      <c r="V32" s="49"/>
      <c r="W32" s="49"/>
      <c r="X32" s="49"/>
      <c r="Y32" s="41"/>
    </row>
    <row r="33" spans="2:27" s="8" customFormat="1" ht="13.5" customHeight="1">
      <c r="B33" s="42">
        <v>5</v>
      </c>
      <c r="C33" s="14" t="s">
        <v>30</v>
      </c>
      <c r="D33" s="50">
        <f>G33+J33+L33+N33+P33</f>
        <v>2</v>
      </c>
      <c r="E33" s="36">
        <v>14</v>
      </c>
      <c r="F33" s="36"/>
      <c r="G33" s="37">
        <v>0</v>
      </c>
      <c r="H33" s="37"/>
      <c r="I33" s="38">
        <v>6</v>
      </c>
      <c r="J33" s="37">
        <v>2</v>
      </c>
      <c r="K33" s="38">
        <v>17</v>
      </c>
      <c r="L33" s="37">
        <v>0</v>
      </c>
      <c r="M33" s="38">
        <v>22</v>
      </c>
      <c r="N33" s="37">
        <v>0</v>
      </c>
      <c r="V33" s="40">
        <f>AA33/4</f>
        <v>14.75</v>
      </c>
      <c r="W33" s="40"/>
      <c r="X33" s="40">
        <f>V33/3</f>
        <v>4.916666666666667</v>
      </c>
      <c r="Y33" s="41"/>
      <c r="AA33" s="8">
        <f>E33+I33+K33+M33+O33</f>
        <v>59</v>
      </c>
    </row>
    <row r="34" spans="2:27" ht="13.5" customHeight="1" thickBot="1">
      <c r="B34" s="45"/>
      <c r="C34" s="53" t="s">
        <v>24</v>
      </c>
      <c r="D34" s="51">
        <f>G34+J34+L34+N34+P34</f>
        <v>6</v>
      </c>
      <c r="E34" s="36">
        <v>16</v>
      </c>
      <c r="F34" s="36"/>
      <c r="G34" s="37">
        <v>2</v>
      </c>
      <c r="H34" s="37"/>
      <c r="I34" s="38">
        <v>0</v>
      </c>
      <c r="J34" s="37">
        <v>0</v>
      </c>
      <c r="K34" s="38">
        <v>22</v>
      </c>
      <c r="L34" s="37">
        <v>2</v>
      </c>
      <c r="M34" s="52">
        <v>28</v>
      </c>
      <c r="N34" s="37">
        <v>2</v>
      </c>
      <c r="O34" s="8"/>
      <c r="P34" s="8"/>
      <c r="Q34" s="8"/>
      <c r="R34" s="8"/>
      <c r="S34" s="8"/>
      <c r="V34" s="40">
        <f>AA34/4</f>
        <v>16.5</v>
      </c>
      <c r="W34" s="40"/>
      <c r="X34" s="40">
        <f>V34/3</f>
        <v>5.5</v>
      </c>
      <c r="Y34" s="41"/>
      <c r="AA34" s="8">
        <f>E34+I34+K34+M34+O34</f>
        <v>66</v>
      </c>
    </row>
    <row r="35" spans="2:27" ht="16.5" thickBot="1">
      <c r="B35" s="45"/>
      <c r="C35" s="46"/>
      <c r="D35" s="47"/>
      <c r="E35" s="48"/>
      <c r="F35" s="48"/>
      <c r="G35" s="48"/>
      <c r="H35" s="48"/>
      <c r="I35" s="48"/>
      <c r="J35" s="48"/>
      <c r="K35" s="48"/>
      <c r="L35" s="48"/>
      <c r="M35" s="8"/>
      <c r="N35" s="8"/>
      <c r="O35" s="8"/>
      <c r="P35" s="8"/>
      <c r="Q35" s="8"/>
      <c r="R35" s="8"/>
      <c r="S35" s="8"/>
      <c r="V35" s="49"/>
      <c r="W35" s="49"/>
      <c r="X35" s="49"/>
      <c r="Y35" s="41"/>
      <c r="AA35" s="8"/>
    </row>
    <row r="36" spans="2:27" ht="15.75">
      <c r="B36" s="42">
        <v>4</v>
      </c>
      <c r="C36" s="54" t="s">
        <v>24</v>
      </c>
      <c r="D36" s="35">
        <f>G36+J36+L36+N36+P36</f>
        <v>0</v>
      </c>
      <c r="E36" s="36">
        <v>12</v>
      </c>
      <c r="F36" s="36"/>
      <c r="G36" s="37">
        <v>0</v>
      </c>
      <c r="H36" s="37"/>
      <c r="I36" s="38">
        <f>6+9+9</f>
        <v>24</v>
      </c>
      <c r="J36" s="37">
        <v>0</v>
      </c>
      <c r="K36" s="38">
        <f>18</f>
        <v>18</v>
      </c>
      <c r="L36" s="37">
        <v>0</v>
      </c>
      <c r="V36" s="40">
        <f>AA36/3</f>
        <v>18</v>
      </c>
      <c r="W36" s="40"/>
      <c r="X36" s="40">
        <f>V36/3</f>
        <v>6</v>
      </c>
      <c r="Y36" s="41"/>
      <c r="AA36" s="8">
        <f>E36+I36+K36+M36+O36</f>
        <v>54</v>
      </c>
    </row>
    <row r="37" spans="2:27" ht="16.5" thickBot="1">
      <c r="B37" s="45"/>
      <c r="C37" s="34" t="s">
        <v>22</v>
      </c>
      <c r="D37" s="43">
        <f>G37+J37+L37+N37+P37</f>
        <v>6</v>
      </c>
      <c r="E37" s="55">
        <v>23</v>
      </c>
      <c r="F37" s="55"/>
      <c r="G37" s="56">
        <v>2</v>
      </c>
      <c r="H37" s="56"/>
      <c r="I37" s="52">
        <f>26</f>
        <v>26</v>
      </c>
      <c r="J37" s="37">
        <v>2</v>
      </c>
      <c r="K37" s="52">
        <f>24</f>
        <v>24</v>
      </c>
      <c r="L37" s="37">
        <v>2</v>
      </c>
      <c r="V37" s="40">
        <f>AA37/3</f>
        <v>24.333333333333332</v>
      </c>
      <c r="W37" s="40"/>
      <c r="X37" s="40">
        <f>V37/3</f>
        <v>8.1111111111111107</v>
      </c>
      <c r="Y37" s="41"/>
      <c r="AA37" s="8">
        <f>E37+I37+K37+M37+O37</f>
        <v>73</v>
      </c>
    </row>
    <row r="38" spans="2:27" ht="16.5" thickBot="1">
      <c r="B38" s="45"/>
      <c r="C38" s="57"/>
      <c r="D38" s="47"/>
      <c r="E38" s="48"/>
      <c r="F38" s="48"/>
      <c r="G38" s="48"/>
      <c r="H38" s="48"/>
      <c r="I38" s="48"/>
      <c r="J38" s="48"/>
      <c r="K38" s="48"/>
      <c r="L38" s="48"/>
      <c r="M38" s="58"/>
      <c r="N38" s="58"/>
      <c r="O38" s="58"/>
      <c r="P38" s="58"/>
      <c r="Q38" s="58"/>
      <c r="R38" s="58"/>
      <c r="V38" s="49"/>
      <c r="W38" s="49"/>
      <c r="X38" s="49"/>
      <c r="Y38" s="41"/>
      <c r="AA38" s="8"/>
    </row>
    <row r="39" spans="2:27" ht="15.75">
      <c r="B39" s="42">
        <v>3</v>
      </c>
      <c r="C39" s="14" t="s">
        <v>22</v>
      </c>
      <c r="D39" s="35">
        <f>G39+J39+L39+N39+P39</f>
        <v>4</v>
      </c>
      <c r="E39" s="36">
        <v>22</v>
      </c>
      <c r="F39" s="36"/>
      <c r="G39" s="37">
        <v>0</v>
      </c>
      <c r="H39" s="37"/>
      <c r="I39" s="16">
        <v>23</v>
      </c>
      <c r="J39" s="37">
        <v>0</v>
      </c>
      <c r="K39" s="38">
        <v>26</v>
      </c>
      <c r="L39" s="37">
        <v>2</v>
      </c>
      <c r="M39" s="52">
        <v>24</v>
      </c>
      <c r="N39" s="56">
        <v>2</v>
      </c>
      <c r="O39" s="52">
        <v>18</v>
      </c>
      <c r="P39" s="56">
        <v>0</v>
      </c>
      <c r="V39" s="40">
        <f>AA39/5</f>
        <v>22.6</v>
      </c>
      <c r="W39" s="40"/>
      <c r="X39" s="40">
        <f>V39/3</f>
        <v>7.5333333333333341</v>
      </c>
      <c r="Y39" s="41"/>
      <c r="AA39" s="8">
        <f>E39+I39+K39+M39+O39</f>
        <v>113</v>
      </c>
    </row>
    <row r="40" spans="2:27" ht="16.5" thickBot="1">
      <c r="C40" s="34" t="s">
        <v>18</v>
      </c>
      <c r="D40" s="43">
        <f>G40+J40+L40+N40+P40</f>
        <v>6</v>
      </c>
      <c r="E40" s="59">
        <v>28</v>
      </c>
      <c r="F40" s="59"/>
      <c r="G40" s="60">
        <v>2</v>
      </c>
      <c r="H40" s="60"/>
      <c r="I40" s="61">
        <v>25</v>
      </c>
      <c r="J40" s="62">
        <v>2</v>
      </c>
      <c r="K40" s="63">
        <v>24</v>
      </c>
      <c r="L40" s="62">
        <v>0</v>
      </c>
      <c r="M40" s="64">
        <v>14</v>
      </c>
      <c r="N40" s="60">
        <v>0</v>
      </c>
      <c r="O40" s="64">
        <v>23</v>
      </c>
      <c r="P40" s="60">
        <v>2</v>
      </c>
      <c r="S40" s="58"/>
      <c r="V40" s="40">
        <f>AA40/5</f>
        <v>22.8</v>
      </c>
      <c r="W40" s="40"/>
      <c r="X40" s="40">
        <f>V40/3</f>
        <v>7.6000000000000005</v>
      </c>
      <c r="Y40" s="41"/>
      <c r="AA40" s="8">
        <f>E40+I40+K40+M40+O40</f>
        <v>114</v>
      </c>
    </row>
    <row r="41" spans="2:27" ht="16.5" thickBot="1">
      <c r="B41" s="45"/>
      <c r="C41" s="57"/>
      <c r="D41" s="47"/>
      <c r="E41" s="48"/>
      <c r="F41" s="48"/>
      <c r="G41" s="48"/>
      <c r="H41" s="48"/>
      <c r="I41" s="48"/>
      <c r="J41" s="48"/>
      <c r="K41" s="48"/>
      <c r="L41" s="48"/>
      <c r="M41" s="65"/>
      <c r="N41" s="65"/>
      <c r="O41" s="65"/>
      <c r="P41" s="65"/>
      <c r="V41" s="49"/>
      <c r="W41" s="49"/>
      <c r="X41" s="49"/>
      <c r="Y41" s="41"/>
      <c r="AA41" s="8"/>
    </row>
    <row r="42" spans="2:27" ht="15.75">
      <c r="B42" s="42">
        <v>2</v>
      </c>
      <c r="C42" s="14" t="s">
        <v>18</v>
      </c>
      <c r="D42" s="35">
        <f>G42+J42+L42+N42+P42</f>
        <v>2</v>
      </c>
      <c r="E42" s="66">
        <v>27</v>
      </c>
      <c r="F42" s="66"/>
      <c r="G42" s="67">
        <v>2</v>
      </c>
      <c r="H42" s="67"/>
      <c r="I42" s="68">
        <v>21</v>
      </c>
      <c r="J42" s="69">
        <v>0</v>
      </c>
      <c r="K42" s="68">
        <v>24</v>
      </c>
      <c r="L42" s="69">
        <v>0</v>
      </c>
      <c r="M42" s="52">
        <v>24</v>
      </c>
      <c r="N42" s="37">
        <v>0</v>
      </c>
      <c r="O42" s="58"/>
      <c r="P42" s="58"/>
      <c r="V42" s="40">
        <f>AA42/4</f>
        <v>24</v>
      </c>
      <c r="W42" s="40"/>
      <c r="X42" s="40">
        <f>V42/3</f>
        <v>8</v>
      </c>
      <c r="Y42" s="41"/>
      <c r="AA42" s="8">
        <f>E42+I42+K42+M42+O42</f>
        <v>96</v>
      </c>
    </row>
    <row r="43" spans="2:27" ht="16.5" thickBot="1">
      <c r="B43" s="45"/>
      <c r="C43" s="34" t="s">
        <v>10</v>
      </c>
      <c r="D43" s="43">
        <f>G43+J43+L43+N43+P43</f>
        <v>6</v>
      </c>
      <c r="E43" s="55">
        <v>24</v>
      </c>
      <c r="F43" s="55"/>
      <c r="G43" s="56">
        <v>0</v>
      </c>
      <c r="H43" s="56"/>
      <c r="I43" s="52">
        <v>29</v>
      </c>
      <c r="J43" s="37">
        <v>2</v>
      </c>
      <c r="K43" s="52">
        <v>28</v>
      </c>
      <c r="L43" s="56">
        <v>2</v>
      </c>
      <c r="M43" s="52">
        <v>26</v>
      </c>
      <c r="N43" s="37">
        <v>2</v>
      </c>
      <c r="O43" s="58"/>
      <c r="P43" s="58"/>
      <c r="V43" s="40">
        <f>AA43/4</f>
        <v>26.75</v>
      </c>
      <c r="W43" s="40"/>
      <c r="X43" s="40">
        <f>V43/3</f>
        <v>8.9166666666666661</v>
      </c>
      <c r="Y43" s="41"/>
      <c r="AA43" s="8">
        <f>E43+I43+K43+M43+O43</f>
        <v>107</v>
      </c>
    </row>
    <row r="44" spans="2:27" ht="15.75">
      <c r="B44" s="45"/>
      <c r="C44" s="57"/>
      <c r="AA44" s="8"/>
    </row>
    <row r="45" spans="2:27" ht="15">
      <c r="B45" s="70">
        <v>1</v>
      </c>
      <c r="C45" s="14" t="s">
        <v>10</v>
      </c>
    </row>
    <row r="46" spans="2:27" ht="15">
      <c r="B46" s="45"/>
    </row>
    <row r="48" spans="2:27">
      <c r="Z48" s="71"/>
    </row>
    <row r="49" spans="26:26">
      <c r="Z49" s="71"/>
    </row>
    <row r="50" spans="26:26">
      <c r="Z50" s="71"/>
    </row>
    <row r="51" spans="26:26">
      <c r="Z51" s="71"/>
    </row>
    <row r="52" spans="26:26">
      <c r="Z52" s="71"/>
    </row>
    <row r="53" spans="26:26">
      <c r="Z53" s="71"/>
    </row>
    <row r="54" spans="26:26">
      <c r="Z54" s="71"/>
    </row>
    <row r="55" spans="26:26">
      <c r="Z55" s="71"/>
    </row>
    <row r="56" spans="26:26">
      <c r="Z56" s="71"/>
    </row>
    <row r="57" spans="26:26">
      <c r="Z57" s="71"/>
    </row>
  </sheetData>
  <sheetProtection selectLockedCells="1" selectUnlockedCells="1"/>
  <mergeCells count="33">
    <mergeCell ref="B15:AD15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AD2:AD3"/>
    <mergeCell ref="AF2:AF3"/>
    <mergeCell ref="AG2:AG3"/>
    <mergeCell ref="B13:AD13"/>
    <mergeCell ref="B14:AD14"/>
    <mergeCell ref="C2:C3"/>
    <mergeCell ref="D2:D3"/>
    <mergeCell ref="E2:E3"/>
    <mergeCell ref="G2:G3"/>
    <mergeCell ref="I2:I3"/>
    <mergeCell ref="J2:J3"/>
    <mergeCell ref="K2:K3"/>
    <mergeCell ref="B16:AD16"/>
    <mergeCell ref="B17:AD17"/>
    <mergeCell ref="B18:AD18"/>
    <mergeCell ref="V21:V23"/>
    <mergeCell ref="X21:X2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B1:B7"/>
  <sheetViews>
    <sheetView workbookViewId="0">
      <selection activeCell="B16" sqref="B16"/>
    </sheetView>
  </sheetViews>
  <sheetFormatPr defaultRowHeight="12.75"/>
  <cols>
    <col min="1" max="1" width="9" style="1"/>
    <col min="2" max="2" width="120.25" style="1" customWidth="1"/>
    <col min="3" max="16384" width="9" style="1"/>
  </cols>
  <sheetData>
    <row r="1" spans="2:2">
      <c r="B1" s="1" t="s">
        <v>56</v>
      </c>
    </row>
    <row r="2" spans="2:2" ht="0.75" customHeight="1"/>
    <row r="3" spans="2:2" ht="258" customHeight="1">
      <c r="B3" s="111" t="s">
        <v>61</v>
      </c>
    </row>
    <row r="4" spans="2:2" ht="42.75" customHeight="1">
      <c r="B4" s="111" t="s">
        <v>57</v>
      </c>
    </row>
    <row r="5" spans="2:2" ht="255">
      <c r="B5" s="111" t="s">
        <v>58</v>
      </c>
    </row>
    <row r="6" spans="2:2" ht="25.5">
      <c r="B6" s="111" t="s">
        <v>59</v>
      </c>
    </row>
    <row r="7" spans="2:2">
      <c r="B7" s="112" t="s">
        <v>62</v>
      </c>
    </row>
  </sheetData>
  <hyperlinks>
    <hyperlink ref="B7" r:id="rId1" location="p504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WYNIKI</vt:lpstr>
      <vt:lpstr>239 Grudzień</vt:lpstr>
      <vt:lpstr>238 Listopad</vt:lpstr>
      <vt:lpstr>237 Październik</vt:lpstr>
      <vt:lpstr>Zasady</vt:lpstr>
      <vt:lpstr>'237 Październik'!Obszar_wydruku</vt:lpstr>
      <vt:lpstr>'238 Listopad'!Obszar_wydruku</vt:lpstr>
      <vt:lpstr>'239 Grudzień'!Obszar_wydruku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2025-10-24T07:06:00Z</dcterms:created>
  <dcterms:modified xsi:type="dcterms:W3CDTF">2025-12-31T16:50:17Z</dcterms:modified>
</cp:coreProperties>
</file>